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4\Desktop\"/>
    </mc:Choice>
  </mc:AlternateContent>
  <bookViews>
    <workbookView xWindow="120" yWindow="105" windowWidth="10395" windowHeight="7680"/>
  </bookViews>
  <sheets>
    <sheet name="Юр. лица" sheetId="2" r:id="rId1"/>
    <sheet name="Физ. лица" sheetId="3" r:id="rId2"/>
    <sheet name="$За кардон$" sheetId="8" r:id="rId3"/>
    <sheet name="Перегородка" sheetId="4" r:id="rId4"/>
    <sheet name="М400" sheetId="5" r:id="rId5"/>
    <sheet name="М500" sheetId="6" r:id="rId6"/>
    <sheet name="М600" sheetId="7" r:id="rId7"/>
  </sheets>
  <definedNames>
    <definedName name="_xlnm.Print_Area" localSheetId="1">'Физ. лица'!$A$1:$K$67</definedName>
    <definedName name="_xlnm.Print_Area" localSheetId="0">'Юр. лица'!$A$1:$L$76</definedName>
  </definedNames>
  <calcPr calcId="162913"/>
</workbook>
</file>

<file path=xl/calcChain.xml><?xml version="1.0" encoding="utf-8"?>
<calcChain xmlns="http://schemas.openxmlformats.org/spreadsheetml/2006/main">
  <c r="L10" i="2" l="1"/>
  <c r="K48" i="2" l="1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47" i="2"/>
  <c r="L47" i="2" s="1"/>
  <c r="L20" i="2" l="1"/>
  <c r="K71" i="2" l="1"/>
  <c r="K72" i="2"/>
  <c r="L72" i="2" s="1"/>
  <c r="K73" i="2"/>
  <c r="L73" i="2" s="1"/>
  <c r="K74" i="2"/>
  <c r="L74" i="2" s="1"/>
  <c r="K75" i="2"/>
  <c r="L75" i="2" s="1"/>
  <c r="K76" i="2"/>
  <c r="L76" i="2" s="1"/>
  <c r="K70" i="2"/>
  <c r="L70" i="2" s="1"/>
  <c r="K68" i="2"/>
  <c r="L68" i="2" s="1"/>
  <c r="K66" i="2"/>
  <c r="L66" i="2" s="1"/>
  <c r="K64" i="2"/>
  <c r="L64" i="2" s="1"/>
  <c r="K63" i="2"/>
  <c r="L63" i="2" s="1"/>
  <c r="L71" i="2"/>
  <c r="K58" i="3"/>
  <c r="K57" i="3"/>
  <c r="E12" i="8"/>
  <c r="I12" i="8" s="1"/>
  <c r="E11" i="8"/>
  <c r="I11" i="8" s="1"/>
  <c r="E10" i="8"/>
  <c r="I10" i="8" s="1"/>
  <c r="E18" i="8"/>
  <c r="I18" i="8" s="1"/>
  <c r="E17" i="8"/>
  <c r="I17" i="8" s="1"/>
  <c r="E16" i="8"/>
  <c r="I16" i="8" s="1"/>
  <c r="E15" i="8"/>
  <c r="I15" i="8" s="1"/>
  <c r="E14" i="8"/>
  <c r="I14" i="8" s="1"/>
  <c r="E24" i="8"/>
  <c r="I24" i="8" s="1"/>
  <c r="E23" i="8"/>
  <c r="I23" i="8" s="1"/>
  <c r="E22" i="8"/>
  <c r="I22" i="8" s="1"/>
  <c r="E21" i="8"/>
  <c r="I21" i="8" s="1"/>
  <c r="E20" i="8"/>
  <c r="I20" i="8" s="1"/>
  <c r="E30" i="8"/>
  <c r="H30" i="8" s="1"/>
  <c r="I29" i="8"/>
  <c r="E29" i="8"/>
  <c r="H29" i="8" s="1"/>
  <c r="E28" i="8"/>
  <c r="H28" i="8" s="1"/>
  <c r="E27" i="8"/>
  <c r="H27" i="8" s="1"/>
  <c r="I26" i="8"/>
  <c r="E26" i="8"/>
  <c r="H26" i="8" s="1"/>
  <c r="E30" i="3"/>
  <c r="H30" i="3" s="1"/>
  <c r="E29" i="3"/>
  <c r="H29" i="3" s="1"/>
  <c r="E28" i="3"/>
  <c r="H28" i="3" s="1"/>
  <c r="E27" i="3"/>
  <c r="H27" i="3" s="1"/>
  <c r="E26" i="3"/>
  <c r="H26" i="3" s="1"/>
  <c r="E24" i="3"/>
  <c r="I24" i="3" s="1"/>
  <c r="E23" i="3"/>
  <c r="I23" i="3" s="1"/>
  <c r="E22" i="3"/>
  <c r="I22" i="3" s="1"/>
  <c r="E21" i="3"/>
  <c r="I21" i="3" s="1"/>
  <c r="E20" i="3"/>
  <c r="I20" i="3" s="1"/>
  <c r="E18" i="3"/>
  <c r="I18" i="3" s="1"/>
  <c r="E17" i="3"/>
  <c r="I17" i="3" s="1"/>
  <c r="E16" i="3"/>
  <c r="I16" i="3" s="1"/>
  <c r="E15" i="3"/>
  <c r="I15" i="3" s="1"/>
  <c r="E14" i="3"/>
  <c r="I14" i="3" s="1"/>
  <c r="E12" i="3"/>
  <c r="I12" i="3" s="1"/>
  <c r="E11" i="3"/>
  <c r="I11" i="3" s="1"/>
  <c r="E10" i="3"/>
  <c r="I10" i="3" s="1"/>
  <c r="I30" i="2"/>
  <c r="E30" i="2"/>
  <c r="H30" i="2" s="1"/>
  <c r="E29" i="2"/>
  <c r="H29" i="2" s="1"/>
  <c r="E28" i="2"/>
  <c r="H28" i="2" s="1"/>
  <c r="E27" i="2"/>
  <c r="H27" i="2" s="1"/>
  <c r="E26" i="2"/>
  <c r="H26" i="2" s="1"/>
  <c r="E24" i="2"/>
  <c r="I24" i="2" s="1"/>
  <c r="E23" i="2"/>
  <c r="I23" i="2" s="1"/>
  <c r="E22" i="2"/>
  <c r="I22" i="2" s="1"/>
  <c r="E21" i="2"/>
  <c r="I21" i="2" s="1"/>
  <c r="E20" i="2"/>
  <c r="I20" i="2" s="1"/>
  <c r="E18" i="2"/>
  <c r="I18" i="2" s="1"/>
  <c r="E17" i="2"/>
  <c r="I17" i="2" s="1"/>
  <c r="E16" i="2"/>
  <c r="I16" i="2" s="1"/>
  <c r="E15" i="2"/>
  <c r="I15" i="2" s="1"/>
  <c r="E14" i="2"/>
  <c r="I14" i="2" s="1"/>
  <c r="A4" i="8"/>
  <c r="K64" i="3"/>
  <c r="K65" i="3"/>
  <c r="K63" i="3"/>
  <c r="K67" i="2"/>
  <c r="L67" i="2" s="1"/>
  <c r="K69" i="2"/>
  <c r="L69" i="2" s="1"/>
  <c r="K65" i="2"/>
  <c r="L65" i="2" s="1"/>
  <c r="D9" i="7"/>
  <c r="H9" i="7" s="1"/>
  <c r="D8" i="7"/>
  <c r="H8" i="7" s="1"/>
  <c r="D7" i="7"/>
  <c r="H7" i="7" s="1"/>
  <c r="D6" i="7"/>
  <c r="H6" i="7" s="1"/>
  <c r="D5" i="7"/>
  <c r="H5" i="7" s="1"/>
  <c r="D9" i="6"/>
  <c r="H9" i="6" s="1"/>
  <c r="D8" i="6"/>
  <c r="H8" i="6" s="1"/>
  <c r="D7" i="6"/>
  <c r="H7" i="6" s="1"/>
  <c r="D6" i="6"/>
  <c r="H6" i="6" s="1"/>
  <c r="D5" i="6"/>
  <c r="H5" i="6" s="1"/>
  <c r="D9" i="5"/>
  <c r="H9" i="5" s="1"/>
  <c r="D8" i="5"/>
  <c r="H8" i="5" s="1"/>
  <c r="D7" i="5"/>
  <c r="H7" i="5" s="1"/>
  <c r="D6" i="5"/>
  <c r="H6" i="5" s="1"/>
  <c r="D5" i="5"/>
  <c r="H5" i="5" s="1"/>
  <c r="D7" i="4"/>
  <c r="H7" i="4" s="1"/>
  <c r="D6" i="4"/>
  <c r="H6" i="4" s="1"/>
  <c r="D5" i="4"/>
  <c r="H5" i="4" s="1"/>
  <c r="A4" i="3"/>
  <c r="L41" i="2"/>
  <c r="L39" i="2"/>
  <c r="L37" i="2"/>
  <c r="L36" i="2"/>
  <c r="L26" i="2"/>
  <c r="L14" i="2"/>
  <c r="K56" i="3"/>
  <c r="K59" i="3"/>
  <c r="K60" i="3"/>
  <c r="K55" i="3"/>
  <c r="K52" i="3"/>
  <c r="K53" i="3"/>
  <c r="K54" i="3"/>
  <c r="K51" i="3"/>
  <c r="K48" i="3"/>
  <c r="K49" i="3"/>
  <c r="K50" i="3"/>
  <c r="K47" i="3"/>
  <c r="E12" i="2"/>
  <c r="I12" i="2" s="1"/>
  <c r="E11" i="2"/>
  <c r="I11" i="2" s="1"/>
  <c r="E10" i="2"/>
  <c r="I10" i="2" s="1"/>
  <c r="I27" i="8" l="1"/>
  <c r="I26" i="2"/>
  <c r="I30" i="8"/>
  <c r="J30" i="8" s="1"/>
  <c r="I28" i="2"/>
  <c r="J28" i="2" s="1"/>
  <c r="I27" i="3"/>
  <c r="I29" i="3"/>
  <c r="I28" i="8"/>
  <c r="J28" i="8" s="1"/>
  <c r="I27" i="2"/>
  <c r="J27" i="2" s="1"/>
  <c r="I29" i="2"/>
  <c r="I26" i="3"/>
  <c r="I28" i="3"/>
  <c r="I30" i="3"/>
  <c r="J30" i="3" s="1"/>
  <c r="F10" i="8"/>
  <c r="H10" i="8"/>
  <c r="J10" i="8" s="1"/>
  <c r="F11" i="8"/>
  <c r="H11" i="8"/>
  <c r="J11" i="8" s="1"/>
  <c r="F12" i="8"/>
  <c r="H12" i="8"/>
  <c r="J12" i="8" s="1"/>
  <c r="F14" i="8"/>
  <c r="H14" i="8"/>
  <c r="J14" i="8" s="1"/>
  <c r="F15" i="8"/>
  <c r="H15" i="8"/>
  <c r="J15" i="8" s="1"/>
  <c r="F16" i="8"/>
  <c r="H16" i="8"/>
  <c r="J16" i="8" s="1"/>
  <c r="F17" i="8"/>
  <c r="H17" i="8"/>
  <c r="J17" i="8" s="1"/>
  <c r="F18" i="8"/>
  <c r="H18" i="8"/>
  <c r="J18" i="8" s="1"/>
  <c r="F20" i="8"/>
  <c r="H20" i="8"/>
  <c r="J20" i="8" s="1"/>
  <c r="F21" i="8"/>
  <c r="H21" i="8"/>
  <c r="J21" i="8" s="1"/>
  <c r="F22" i="8"/>
  <c r="H22" i="8"/>
  <c r="J22" i="8" s="1"/>
  <c r="F23" i="8"/>
  <c r="H23" i="8"/>
  <c r="J23" i="8" s="1"/>
  <c r="F24" i="8"/>
  <c r="H24" i="8"/>
  <c r="J24" i="8" s="1"/>
  <c r="J26" i="8"/>
  <c r="J27" i="8"/>
  <c r="J29" i="8"/>
  <c r="F26" i="8"/>
  <c r="F27" i="8"/>
  <c r="F28" i="8"/>
  <c r="F29" i="8"/>
  <c r="F30" i="8"/>
  <c r="J26" i="3"/>
  <c r="J27" i="3"/>
  <c r="J28" i="3"/>
  <c r="J29" i="3"/>
  <c r="F26" i="3"/>
  <c r="F27" i="3"/>
  <c r="F28" i="3"/>
  <c r="F29" i="3"/>
  <c r="F30" i="3"/>
  <c r="F20" i="3"/>
  <c r="H20" i="3"/>
  <c r="J20" i="3" s="1"/>
  <c r="F21" i="3"/>
  <c r="H21" i="3"/>
  <c r="J21" i="3" s="1"/>
  <c r="F22" i="3"/>
  <c r="H22" i="3"/>
  <c r="J22" i="3" s="1"/>
  <c r="F23" i="3"/>
  <c r="H23" i="3"/>
  <c r="J23" i="3" s="1"/>
  <c r="F24" i="3"/>
  <c r="H24" i="3"/>
  <c r="J24" i="3" s="1"/>
  <c r="F14" i="3"/>
  <c r="H14" i="3"/>
  <c r="J14" i="3" s="1"/>
  <c r="F15" i="3"/>
  <c r="H15" i="3"/>
  <c r="J15" i="3" s="1"/>
  <c r="F16" i="3"/>
  <c r="H16" i="3"/>
  <c r="J16" i="3" s="1"/>
  <c r="F17" i="3"/>
  <c r="H17" i="3"/>
  <c r="J17" i="3" s="1"/>
  <c r="F18" i="3"/>
  <c r="H18" i="3"/>
  <c r="J18" i="3" s="1"/>
  <c r="F10" i="3"/>
  <c r="H10" i="3"/>
  <c r="J10" i="3" s="1"/>
  <c r="F11" i="3"/>
  <c r="H11" i="3"/>
  <c r="J11" i="3" s="1"/>
  <c r="F12" i="3"/>
  <c r="H12" i="3"/>
  <c r="J12" i="3" s="1"/>
  <c r="J26" i="2"/>
  <c r="J29" i="2"/>
  <c r="J30" i="2"/>
  <c r="F26" i="2"/>
  <c r="F27" i="2"/>
  <c r="F28" i="2"/>
  <c r="F29" i="2"/>
  <c r="F30" i="2"/>
  <c r="F20" i="2"/>
  <c r="H20" i="2"/>
  <c r="J20" i="2" s="1"/>
  <c r="F21" i="2"/>
  <c r="H21" i="2"/>
  <c r="J21" i="2" s="1"/>
  <c r="F22" i="2"/>
  <c r="H22" i="2"/>
  <c r="J22" i="2" s="1"/>
  <c r="F23" i="2"/>
  <c r="H23" i="2"/>
  <c r="J23" i="2" s="1"/>
  <c r="F24" i="2"/>
  <c r="H24" i="2"/>
  <c r="J24" i="2" s="1"/>
  <c r="F14" i="2"/>
  <c r="H14" i="2"/>
  <c r="J14" i="2" s="1"/>
  <c r="F15" i="2"/>
  <c r="H15" i="2"/>
  <c r="J15" i="2" s="1"/>
  <c r="F16" i="2"/>
  <c r="H16" i="2"/>
  <c r="J16" i="2" s="1"/>
  <c r="F17" i="2"/>
  <c r="H17" i="2"/>
  <c r="J17" i="2" s="1"/>
  <c r="F18" i="2"/>
  <c r="H18" i="2"/>
  <c r="J18" i="2" s="1"/>
  <c r="E5" i="7"/>
  <c r="G5" i="7"/>
  <c r="I5" i="7" s="1"/>
  <c r="E6" i="7"/>
  <c r="G6" i="7"/>
  <c r="I6" i="7" s="1"/>
  <c r="E7" i="7"/>
  <c r="G7" i="7"/>
  <c r="I7" i="7" s="1"/>
  <c r="E8" i="7"/>
  <c r="G8" i="7"/>
  <c r="I8" i="7" s="1"/>
  <c r="E9" i="7"/>
  <c r="G9" i="7"/>
  <c r="I9" i="7" s="1"/>
  <c r="E5" i="6"/>
  <c r="G5" i="6"/>
  <c r="I5" i="6" s="1"/>
  <c r="E6" i="6"/>
  <c r="G6" i="6"/>
  <c r="I6" i="6" s="1"/>
  <c r="E7" i="6"/>
  <c r="G7" i="6"/>
  <c r="I7" i="6" s="1"/>
  <c r="E8" i="6"/>
  <c r="G8" i="6"/>
  <c r="I8" i="6" s="1"/>
  <c r="E9" i="6"/>
  <c r="G9" i="6"/>
  <c r="I9" i="6" s="1"/>
  <c r="E5" i="5"/>
  <c r="G5" i="5"/>
  <c r="I5" i="5" s="1"/>
  <c r="E6" i="5"/>
  <c r="G6" i="5"/>
  <c r="I6" i="5" s="1"/>
  <c r="E7" i="5"/>
  <c r="G7" i="5"/>
  <c r="I7" i="5" s="1"/>
  <c r="E8" i="5"/>
  <c r="G8" i="5"/>
  <c r="I8" i="5" s="1"/>
  <c r="E9" i="5"/>
  <c r="G9" i="5"/>
  <c r="I9" i="5" s="1"/>
  <c r="E5" i="4"/>
  <c r="G5" i="4"/>
  <c r="I5" i="4" s="1"/>
  <c r="E6" i="4"/>
  <c r="G6" i="4"/>
  <c r="I6" i="4" s="1"/>
  <c r="E7" i="4"/>
  <c r="G7" i="4"/>
  <c r="I7" i="4" s="1"/>
  <c r="F10" i="2"/>
  <c r="H10" i="2"/>
  <c r="J10" i="2" s="1"/>
  <c r="F11" i="2"/>
  <c r="H11" i="2"/>
  <c r="J11" i="2" s="1"/>
  <c r="F12" i="2"/>
  <c r="H12" i="2"/>
  <c r="J12" i="2" s="1"/>
</calcChain>
</file>

<file path=xl/sharedStrings.xml><?xml version="1.0" encoding="utf-8"?>
<sst xmlns="http://schemas.openxmlformats.org/spreadsheetml/2006/main" count="325" uniqueCount="112">
  <si>
    <t>Размер, мм</t>
  </si>
  <si>
    <t>Технические характеристики</t>
  </si>
  <si>
    <t>Плиты пенополистирольные ППТ</t>
  </si>
  <si>
    <t xml:space="preserve">500х1000 мм
1000х1000 мм
2000х1000 мм
толщина от 30 до 600 мм
</t>
  </si>
  <si>
    <t>ППТ-15-А-Р</t>
  </si>
  <si>
    <t>ППТ-20-А-Р</t>
  </si>
  <si>
    <t>ППТ-20Н-А-Р</t>
  </si>
  <si>
    <t>ППТ-25-А-Р</t>
  </si>
  <si>
    <t>ППТ-25Н-А-Р</t>
  </si>
  <si>
    <t>ППТ-35-А-Р</t>
  </si>
  <si>
    <t>ППТ-35Н-А-Р</t>
  </si>
  <si>
    <t>0,039 Вт/(м۰К)</t>
  </si>
  <si>
    <t>0,038 Вт/(м۰К)</t>
  </si>
  <si>
    <t>0,037 Вт/(м۰К)</t>
  </si>
  <si>
    <t>0,036 Вт/(м۰К)</t>
  </si>
  <si>
    <t>Марка изделия</t>
  </si>
  <si>
    <t>Кольцо стеновое КС-10-9-М</t>
  </si>
  <si>
    <t>Кольцо стеновое КС-15-9-М</t>
  </si>
  <si>
    <t>Плита перекрытия ПП-10-1-М</t>
  </si>
  <si>
    <t>Плита перекрытия ПП-15-1-М</t>
  </si>
  <si>
    <t>Товарный бетон</t>
  </si>
  <si>
    <t>С12/15 (М200) П1 W2 F50</t>
  </si>
  <si>
    <t>С16/20 (М250) П3 W2 F50</t>
  </si>
  <si>
    <t>С18/22,5 (М300) П3 W4 F100</t>
  </si>
  <si>
    <t>600х395х105</t>
  </si>
  <si>
    <t>F 25/35</t>
  </si>
  <si>
    <t>600х395х120</t>
  </si>
  <si>
    <t>600х395х150</t>
  </si>
  <si>
    <t>600х295х210</t>
  </si>
  <si>
    <t>600х395х210</t>
  </si>
  <si>
    <t>600х210х250</t>
  </si>
  <si>
    <t>600х295х350</t>
  </si>
  <si>
    <t>Объём 1 шт., м³</t>
  </si>
  <si>
    <t>Коли-чество в 1 м³, шт</t>
  </si>
  <si>
    <t>Масса 1 шт., кг</t>
  </si>
  <si>
    <t>Блоки стеновые из ячеистого бетона II категории СТБ 1117-98</t>
  </si>
  <si>
    <t>Марка по плотности</t>
  </si>
  <si>
    <t>Количество на 1-м поддоне, шт.</t>
  </si>
  <si>
    <t>Масса с поддоном, т.</t>
  </si>
  <si>
    <t>Блоки стеновые из ячеистого бетона II категории СТБ 1117-98 для кладки перегородок</t>
  </si>
  <si>
    <t>600х210х500</t>
  </si>
  <si>
    <t>Технологические размеры, мм</t>
  </si>
  <si>
    <t>Цена, бел. руб.</t>
  </si>
  <si>
    <t>Блок фундаментный ФБС 12.3.6. М200</t>
  </si>
  <si>
    <t>Блок фундаментный ФБС 12.4.6. М200</t>
  </si>
  <si>
    <t>Блок фундаментный ФБС 12.5.6. М200</t>
  </si>
  <si>
    <t>Блок фундаментный ФБС 12.6.6. М200</t>
  </si>
  <si>
    <t>Блок фундаментный ФБС 24.3.6. М200</t>
  </si>
  <si>
    <t>Блок фундаментный ФБС 24.4.6. М200</t>
  </si>
  <si>
    <t>Блок фундаментный ФБС 24.5.6. М200</t>
  </si>
  <si>
    <t>Блок фундаментный ФБС 24.6.6. М200</t>
  </si>
  <si>
    <t>Изделия из тяжелого бетона</t>
  </si>
  <si>
    <t>Марка бетона</t>
  </si>
  <si>
    <t>Объём, м3/ед.</t>
  </si>
  <si>
    <t>Вес, т./ед.</t>
  </si>
  <si>
    <t>Цена за 1 м3, бел. руб.</t>
  </si>
  <si>
    <t>К-во на 1 поддоне, м³</t>
  </si>
  <si>
    <t>Цена за 1 м3 с НДС, бел. руб.</t>
  </si>
  <si>
    <t>Цена за 1 м3 без НДС, бел. руб.</t>
  </si>
  <si>
    <t>Цена с НДС, бел. руб.</t>
  </si>
  <si>
    <t>Цена без НДС, бел. руб.</t>
  </si>
  <si>
    <t>При поставке блоков стеновых II категории отгрузка производится на деревянных поддонах размером 0,6х1,2 м. или 0,6х1,5 м. Стоимость поддонов соответственно - 2,88 и 3,60 бел. руб. При возврате поддонов мы берем на себя обязательства принять их по цене 2,40 и 3,0 бел. руб. (без НДС).</t>
  </si>
  <si>
    <t xml:space="preserve">Почтовый адрес: РБ, 223839 Минская область, Любанский район, п/о Смольгово. </t>
  </si>
  <si>
    <t>Отдел продаж: телефон/факс: 75 1794 65593; телефон: +375 1794 65539, 65536 
Наш сайт - www.lzsb.by; E-mail:opr@lzsb.by</t>
  </si>
  <si>
    <t>Блоки стеновые из ячеистого бетона II категории СТБ 1117-98 М400</t>
  </si>
  <si>
    <t>Блоки стеновые из ячеистого бетона II категории СТБ 1117-98 М500</t>
  </si>
  <si>
    <t>Блоки стеновые из ячеистого бетона II категории СТБ 1117-98 М600</t>
  </si>
  <si>
    <t xml:space="preserve">ОАО "Любанский завод стеновых блоков"
</t>
  </si>
  <si>
    <t>Для физических лиц</t>
  </si>
  <si>
    <t xml:space="preserve">Для юридических лиц </t>
  </si>
  <si>
    <t>Наличие</t>
  </si>
  <si>
    <t>Всегда в наличии</t>
  </si>
  <si>
    <t>Под заказ</t>
  </si>
  <si>
    <t>Количество в 1 м³, шт</t>
  </si>
  <si>
    <t xml:space="preserve"> F 25/35</t>
  </si>
  <si>
    <t>D 500</t>
  </si>
  <si>
    <t>В 1,5</t>
  </si>
  <si>
    <t>D400</t>
  </si>
  <si>
    <t>D500</t>
  </si>
  <si>
    <t>В 1,5 (2,0)</t>
  </si>
  <si>
    <t>В 1,5 (2,0; 2,5)</t>
  </si>
  <si>
    <t>В 2,0 (2,5; 3,5)
D600
F 25/35</t>
  </si>
  <si>
    <t>Блоки стеновые из ячеистого бетона II категории СТБ 1117-98 для кладки перегородок (М500)</t>
  </si>
  <si>
    <t>Масса 1 шт., кг (справочно)</t>
  </si>
  <si>
    <t>Масса с поддоном, т. (справочно)</t>
  </si>
  <si>
    <t>Д О Г О В О Р Н А Я</t>
  </si>
  <si>
    <t xml:space="preserve">При поставке блоков стеновых II категории автомобильным или железнодорожным транспортом отгрузка производится на невозвратных деревянных поддонах размером 0,6х1,2 м. или 0,6х1,5 м. </t>
  </si>
  <si>
    <t>Цена за 1 м3 в USD, RUR</t>
  </si>
  <si>
    <t>С25/30 (М400) П4 W6 F100</t>
  </si>
  <si>
    <t>С30/37 (М500) П4 W8 F150</t>
  </si>
  <si>
    <t>Отдел продаж: телефон/факс: +375 1794 65593; телефон: +375 1794 65539, 65536 
Наш сайт - www.lzsb.by; E-mail:opr@lzsb.by</t>
  </si>
  <si>
    <t>Плита днища ПДн 10-М</t>
  </si>
  <si>
    <t>Плита днища ПДн 15-М</t>
  </si>
  <si>
    <t>С8/10 (М150) П1 W2 F50 щеб.5-20 мм.</t>
  </si>
  <si>
    <t>С12/15 (М 200) П1 W2 F50 щеб.5-20 мм.</t>
  </si>
  <si>
    <t>С16/20 (М 250) П3 W2 F50 щеб.5-20 мм.</t>
  </si>
  <si>
    <t>С18/22,5 (М 300) П3 W4 F100 щеб.5-20 мм.</t>
  </si>
  <si>
    <t>С25/30 (М400) П4 W6 F100 щеб.5-20 мм.</t>
  </si>
  <si>
    <t>С25/30 (М 400) П4 W6 F150 щеб. 5-20 мм.</t>
  </si>
  <si>
    <t>С25/30 (М 400) П5 W6 F150 щеб. 5-20 мм.</t>
  </si>
  <si>
    <t>С25/30 (М 400) П4 W6 F200 щеб. 5-20 мм.</t>
  </si>
  <si>
    <t>С25/30 (М 400) П5 W6 F200 щеб. 5-20 мм.</t>
  </si>
  <si>
    <t>С30/37 (М500) П4 W8 F150 щеб. 5-20 мм.</t>
  </si>
  <si>
    <t>В 2,0; 2,5</t>
  </si>
  <si>
    <t>В 2,0</t>
  </si>
  <si>
    <t>В 2,5
D600
F 25/35</t>
  </si>
  <si>
    <t>При поставке блоков стеновых II категории отгрузка производится на деревянных поддонах размером 0,6х1,2 м. или 0,6х1,5 м. Стоимость поддонов (без НДС) соответственно - 6,00 и 8,00 бел. руб. В течение 70-и дней со дня отгрузки мы берем на себя обязательства купить их обратно по той же цене.</t>
  </si>
  <si>
    <t>С8/10 (М150) П 1W2F 50   щеб.16-22 мм.</t>
  </si>
  <si>
    <t>С12/15 (М200) П1 W2 F50 щеб.16-22 мм.</t>
  </si>
  <si>
    <t>С16/20 (М250) П3 W2 F50 щеб.16-22 мм.</t>
  </si>
  <si>
    <t>С18/22,5 (М300) П3 W4 F100 щеб.16-22 мм.</t>
  </si>
  <si>
    <t>Цены действительны с 02.09.2024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</si>
</sst>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/>
    <xf numFmtId="2" fontId="4" fillId="0" borderId="39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1" fillId="0" borderId="43" xfId="0" applyNumberFormat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165" fontId="1" fillId="0" borderId="53" xfId="0" applyNumberFormat="1" applyFont="1" applyBorder="1" applyAlignment="1">
      <alignment horizontal="center" vertical="center" wrapText="1"/>
    </xf>
    <xf numFmtId="165" fontId="1" fillId="0" borderId="36" xfId="0" applyNumberFormat="1" applyFont="1" applyBorder="1" applyAlignment="1">
      <alignment horizontal="center" vertical="center" wrapText="1"/>
    </xf>
    <xf numFmtId="165" fontId="1" fillId="0" borderId="51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" fontId="1" fillId="0" borderId="54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11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165" fontId="1" fillId="0" borderId="4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1" fillId="0" borderId="0" xfId="0" applyFont="1" applyFill="1"/>
    <xf numFmtId="2" fontId="4" fillId="0" borderId="3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57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24" xfId="0" applyBorder="1"/>
    <xf numFmtId="0" fontId="0" fillId="0" borderId="58" xfId="0" applyBorder="1"/>
    <xf numFmtId="0" fontId="0" fillId="0" borderId="9" xfId="0" applyBorder="1"/>
    <xf numFmtId="0" fontId="6" fillId="0" borderId="3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wrapText="1"/>
    </xf>
    <xf numFmtId="2" fontId="8" fillId="0" borderId="44" xfId="0" applyNumberFormat="1" applyFont="1" applyBorder="1" applyAlignment="1">
      <alignment horizontal="center" vertical="center" wrapText="1"/>
    </xf>
    <xf numFmtId="2" fontId="8" fillId="0" borderId="45" xfId="0" applyNumberFormat="1" applyFont="1" applyBorder="1" applyAlignment="1">
      <alignment horizontal="center" vertical="center" wrapText="1"/>
    </xf>
    <xf numFmtId="2" fontId="8" fillId="0" borderId="46" xfId="0" applyNumberFormat="1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5" fillId="0" borderId="26" xfId="0" applyFont="1" applyBorder="1" applyAlignment="1">
      <alignment horizontal="justify" vertical="center" wrapText="1"/>
    </xf>
    <xf numFmtId="0" fontId="15" fillId="0" borderId="27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7" fillId="0" borderId="9" xfId="0" applyFont="1" applyBorder="1"/>
    <xf numFmtId="0" fontId="17" fillId="0" borderId="59" xfId="0" applyFont="1" applyBorder="1"/>
    <xf numFmtId="0" fontId="17" fillId="0" borderId="10" xfId="0" applyFont="1" applyBorder="1"/>
    <xf numFmtId="0" fontId="2" fillId="0" borderId="6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top" textRotation="90" wrapText="1"/>
    </xf>
    <xf numFmtId="0" fontId="22" fillId="0" borderId="12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AEAEA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674370</xdr:colOff>
      <xdr:row>2</xdr:row>
      <xdr:rowOff>152400</xdr:rowOff>
    </xdr:to>
    <xdr:pic>
      <xdr:nvPicPr>
        <xdr:cNvPr id="3" name="Рисунок 2" descr="znak_c_64x64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58864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680085</xdr:colOff>
      <xdr:row>2</xdr:row>
      <xdr:rowOff>238125</xdr:rowOff>
    </xdr:to>
    <xdr:pic>
      <xdr:nvPicPr>
        <xdr:cNvPr id="3" name="Рисунок 2" descr="znak_c_64x64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59436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66676</xdr:colOff>
      <xdr:row>26</xdr:row>
      <xdr:rowOff>0</xdr:rowOff>
    </xdr:from>
    <xdr:to>
      <xdr:col>13</xdr:col>
      <xdr:colOff>323851</xdr:colOff>
      <xdr:row>33</xdr:row>
      <xdr:rowOff>352424</xdr:rowOff>
    </xdr:to>
    <xdr:pic>
      <xdr:nvPicPr>
        <xdr:cNvPr id="3" name="Рисунок 2" descr="Карта проезда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8426" y="5295900"/>
          <a:ext cx="3028950" cy="2190749"/>
        </a:xfrm>
        <a:prstGeom prst="rect">
          <a:avLst/>
        </a:prstGeom>
        <a:ln>
          <a:noFill/>
        </a:ln>
        <a:effectLst>
          <a:reflection blurRad="6350" stA="52000" endA="300" endPos="35000" dir="5400000" sy="-100000" algn="bl" rotWithShape="0"/>
          <a:softEdge rad="112500"/>
        </a:effec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13</xdr:col>
      <xdr:colOff>190499</xdr:colOff>
      <xdr:row>4</xdr:row>
      <xdr:rowOff>28575</xdr:rowOff>
    </xdr:to>
    <xdr:pic>
      <xdr:nvPicPr>
        <xdr:cNvPr id="4" name="Рисунок 3" descr="lzs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0"/>
          <a:ext cx="9172574" cy="1219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8</xdr:row>
      <xdr:rowOff>104775</xdr:rowOff>
    </xdr:from>
    <xdr:to>
      <xdr:col>13</xdr:col>
      <xdr:colOff>572165</xdr:colOff>
      <xdr:row>24</xdr:row>
      <xdr:rowOff>172115</xdr:rowOff>
    </xdr:to>
    <xdr:pic>
      <xdr:nvPicPr>
        <xdr:cNvPr id="5" name="Рисунок 4" descr="predlozhim-luchshuyu-cenu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0" y="2038350"/>
          <a:ext cx="3077240" cy="30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Normal="100" workbookViewId="0">
      <selection activeCell="R30" sqref="R30"/>
    </sheetView>
  </sheetViews>
  <sheetFormatPr defaultColWidth="9.140625" defaultRowHeight="15" x14ac:dyDescent="0.25"/>
  <cols>
    <col min="1" max="1" width="10.85546875" style="1" customWidth="1"/>
    <col min="2" max="2" width="3.85546875" style="1" customWidth="1"/>
    <col min="3" max="3" width="10.7109375" style="1" customWidth="1"/>
    <col min="4" max="4" width="6.85546875" style="1" customWidth="1"/>
    <col min="5" max="5" width="7.42578125" style="1" customWidth="1"/>
    <col min="6" max="6" width="7.5703125" style="1" customWidth="1"/>
    <col min="7" max="7" width="9.140625" style="1"/>
    <col min="8" max="8" width="8.28515625" style="1" customWidth="1"/>
    <col min="9" max="9" width="7.5703125" style="1" customWidth="1"/>
    <col min="10" max="16384" width="9.140625" style="1"/>
  </cols>
  <sheetData>
    <row r="1" spans="1:12" ht="24.75" customHeight="1" x14ac:dyDescent="0.25">
      <c r="C1" s="185" t="s">
        <v>67</v>
      </c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5" customHeight="1" x14ac:dyDescent="0.25">
      <c r="C2" s="186" t="s">
        <v>62</v>
      </c>
      <c r="D2" s="186"/>
      <c r="E2" s="186"/>
      <c r="F2" s="186"/>
      <c r="G2" s="186"/>
      <c r="H2" s="186"/>
      <c r="I2" s="186"/>
      <c r="J2" s="186"/>
      <c r="K2" s="186"/>
      <c r="L2" s="186"/>
    </row>
    <row r="3" spans="1:12" ht="24" customHeight="1" thickBot="1" x14ac:dyDescent="0.3">
      <c r="C3" s="187" t="s">
        <v>90</v>
      </c>
      <c r="D3" s="187"/>
      <c r="E3" s="187"/>
      <c r="F3" s="187"/>
      <c r="G3" s="187"/>
      <c r="H3" s="187"/>
      <c r="I3" s="187"/>
      <c r="J3" s="187"/>
      <c r="K3" s="187"/>
      <c r="L3" s="187"/>
    </row>
    <row r="4" spans="1:12" s="3" customFormat="1" ht="12" customHeight="1" thickBot="1" x14ac:dyDescent="0.25">
      <c r="A4" s="187" t="s">
        <v>111</v>
      </c>
      <c r="B4" s="187"/>
      <c r="C4" s="187"/>
      <c r="D4" s="187"/>
      <c r="E4" s="2"/>
      <c r="F4" s="2"/>
      <c r="G4" s="33"/>
      <c r="H4" s="33"/>
      <c r="I4" s="33"/>
      <c r="J4" s="33"/>
      <c r="K4" s="188" t="s">
        <v>69</v>
      </c>
      <c r="L4" s="189"/>
    </row>
    <row r="5" spans="1:12" ht="14.25" customHeight="1" thickBot="1" x14ac:dyDescent="0.3">
      <c r="A5" s="225" t="s">
        <v>35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1:12" ht="15" customHeight="1" x14ac:dyDescent="0.25">
      <c r="A6" s="202" t="s">
        <v>0</v>
      </c>
      <c r="B6" s="217" t="s">
        <v>70</v>
      </c>
      <c r="C6" s="190" t="s">
        <v>1</v>
      </c>
      <c r="D6" s="191"/>
      <c r="E6" s="202" t="s">
        <v>32</v>
      </c>
      <c r="F6" s="182" t="s">
        <v>33</v>
      </c>
      <c r="G6" s="202" t="s">
        <v>56</v>
      </c>
      <c r="H6" s="215" t="s">
        <v>37</v>
      </c>
      <c r="I6" s="202" t="s">
        <v>34</v>
      </c>
      <c r="J6" s="202" t="s">
        <v>38</v>
      </c>
      <c r="K6" s="204" t="s">
        <v>58</v>
      </c>
      <c r="L6" s="204" t="s">
        <v>57</v>
      </c>
    </row>
    <row r="7" spans="1:12" x14ac:dyDescent="0.25">
      <c r="A7" s="203"/>
      <c r="B7" s="218"/>
      <c r="C7" s="192"/>
      <c r="D7" s="193"/>
      <c r="E7" s="203"/>
      <c r="F7" s="183"/>
      <c r="G7" s="203"/>
      <c r="H7" s="216"/>
      <c r="I7" s="203"/>
      <c r="J7" s="203"/>
      <c r="K7" s="205"/>
      <c r="L7" s="205"/>
    </row>
    <row r="8" spans="1:12" ht="9" customHeight="1" thickBot="1" x14ac:dyDescent="0.3">
      <c r="A8" s="203"/>
      <c r="B8" s="219"/>
      <c r="C8" s="194"/>
      <c r="D8" s="195"/>
      <c r="E8" s="203"/>
      <c r="F8" s="183"/>
      <c r="G8" s="203"/>
      <c r="H8" s="216"/>
      <c r="I8" s="203"/>
      <c r="J8" s="203"/>
      <c r="K8" s="206"/>
      <c r="L8" s="206"/>
    </row>
    <row r="9" spans="1:12" ht="15" customHeight="1" thickBot="1" x14ac:dyDescent="0.3">
      <c r="A9" s="207" t="s">
        <v>39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9"/>
    </row>
    <row r="10" spans="1:12" ht="13.5" customHeight="1" thickBot="1" x14ac:dyDescent="0.3">
      <c r="A10" s="6" t="s">
        <v>24</v>
      </c>
      <c r="B10" s="63" t="s">
        <v>71</v>
      </c>
      <c r="C10" s="196" t="s">
        <v>104</v>
      </c>
      <c r="D10" s="197"/>
      <c r="E10" s="21">
        <f>0.105*0.395*0.6</f>
        <v>2.4884999999999997E-2</v>
      </c>
      <c r="F10" s="12">
        <f>1/E10</f>
        <v>40.184850311432591</v>
      </c>
      <c r="G10" s="24">
        <v>0.75</v>
      </c>
      <c r="H10" s="12">
        <f>G10/E10</f>
        <v>30.138637733574445</v>
      </c>
      <c r="I10" s="25">
        <f>E10*500+(E10*500)*0.35</f>
        <v>16.797374999999999</v>
      </c>
      <c r="J10" s="27">
        <f>(I10*H10+50)/1000</f>
        <v>0.55625000000000002</v>
      </c>
      <c r="K10" s="179">
        <v>125.5</v>
      </c>
      <c r="L10" s="210">
        <f>K10*1.2</f>
        <v>150.6</v>
      </c>
    </row>
    <row r="11" spans="1:12" ht="13.5" customHeight="1" thickBot="1" x14ac:dyDescent="0.3">
      <c r="A11" s="7" t="s">
        <v>26</v>
      </c>
      <c r="B11" s="64"/>
      <c r="C11" s="198" t="s">
        <v>75</v>
      </c>
      <c r="D11" s="199"/>
      <c r="E11" s="10">
        <f>0.12*0.395*0.6</f>
        <v>2.8439999999999997E-2</v>
      </c>
      <c r="F11" s="22">
        <f t="shared" ref="F11:F12" si="0">1/E11</f>
        <v>35.16174402250352</v>
      </c>
      <c r="G11" s="16">
        <v>0.77</v>
      </c>
      <c r="H11" s="22">
        <f t="shared" ref="H11:H12" si="1">G11/E11</f>
        <v>27.07454289732771</v>
      </c>
      <c r="I11" s="25">
        <f t="shared" ref="I11:I12" si="2">E11*500+(E11*500)*0.35</f>
        <v>19.196999999999999</v>
      </c>
      <c r="J11" s="27">
        <f t="shared" ref="J11:J12" si="3">(I11*H11+50)/1000</f>
        <v>0.56974999999999998</v>
      </c>
      <c r="K11" s="180"/>
      <c r="L11" s="210"/>
    </row>
    <row r="12" spans="1:12" ht="13.5" customHeight="1" thickBot="1" x14ac:dyDescent="0.3">
      <c r="A12" s="8" t="s">
        <v>27</v>
      </c>
      <c r="B12" s="65"/>
      <c r="C12" s="200" t="s">
        <v>74</v>
      </c>
      <c r="D12" s="201"/>
      <c r="E12" s="11">
        <f>0.15*0.395*0.6</f>
        <v>3.5549999999999998E-2</v>
      </c>
      <c r="F12" s="23">
        <f t="shared" si="0"/>
        <v>28.129395218002813</v>
      </c>
      <c r="G12" s="17">
        <v>0.75</v>
      </c>
      <c r="H12" s="23">
        <f t="shared" si="1"/>
        <v>21.09704641350211</v>
      </c>
      <c r="I12" s="25">
        <f t="shared" si="2"/>
        <v>23.996249999999996</v>
      </c>
      <c r="J12" s="27">
        <f t="shared" si="3"/>
        <v>0.55625000000000002</v>
      </c>
      <c r="K12" s="181"/>
      <c r="L12" s="211"/>
    </row>
    <row r="13" spans="1:12" ht="17.25" customHeight="1" thickBot="1" x14ac:dyDescent="0.3">
      <c r="A13" s="212" t="s">
        <v>64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4"/>
    </row>
    <row r="14" spans="1:12" ht="13.5" customHeight="1" thickBot="1" x14ac:dyDescent="0.3">
      <c r="A14" s="6" t="s">
        <v>28</v>
      </c>
      <c r="B14" s="63" t="s">
        <v>72</v>
      </c>
      <c r="C14" s="196" t="s">
        <v>76</v>
      </c>
      <c r="D14" s="197"/>
      <c r="E14" s="9">
        <f>0.21*0.295*0.6</f>
        <v>3.7169999999999995E-2</v>
      </c>
      <c r="F14" s="12">
        <f>1/E14</f>
        <v>26.903416733925212</v>
      </c>
      <c r="G14" s="15">
        <v>0.74</v>
      </c>
      <c r="H14" s="12">
        <f>G14/E14</f>
        <v>19.908528383104656</v>
      </c>
      <c r="I14" s="18">
        <f>E14*400+(E14*400)*0.35</f>
        <v>20.071799999999996</v>
      </c>
      <c r="J14" s="27">
        <f>(H14*I14+50)/1000</f>
        <v>0.44959999999999994</v>
      </c>
      <c r="K14" s="182">
        <v>113.2</v>
      </c>
      <c r="L14" s="226">
        <f>K14*1.2</f>
        <v>135.84</v>
      </c>
    </row>
    <row r="15" spans="1:12" ht="13.5" customHeight="1" thickBot="1" x14ac:dyDescent="0.3">
      <c r="A15" s="7" t="s">
        <v>29</v>
      </c>
      <c r="B15" s="64"/>
      <c r="C15" s="198"/>
      <c r="D15" s="199"/>
      <c r="E15" s="10">
        <f>0.21*0.395*0.6</f>
        <v>4.9769999999999995E-2</v>
      </c>
      <c r="F15" s="13">
        <f t="shared" ref="F15:F18" si="4">1/E15</f>
        <v>20.092425155716295</v>
      </c>
      <c r="G15" s="16">
        <v>0.75</v>
      </c>
      <c r="H15" s="13">
        <f t="shared" ref="H15:H18" si="5">G15/E15</f>
        <v>15.069318866787222</v>
      </c>
      <c r="I15" s="18">
        <f t="shared" ref="I15:I18" si="6">E15*400+(E15*400)*0.35</f>
        <v>26.875799999999998</v>
      </c>
      <c r="J15" s="27">
        <f t="shared" ref="J15:J18" si="7">(H15*I15+50)/1000</f>
        <v>0.45500000000000002</v>
      </c>
      <c r="K15" s="183"/>
      <c r="L15" s="227"/>
    </row>
    <row r="16" spans="1:12" ht="13.5" customHeight="1" thickBot="1" x14ac:dyDescent="0.3">
      <c r="A16" s="7" t="s">
        <v>30</v>
      </c>
      <c r="B16" s="64"/>
      <c r="C16" s="229" t="s">
        <v>77</v>
      </c>
      <c r="D16" s="230"/>
      <c r="E16" s="10">
        <f>0.25*0.21*0.6</f>
        <v>3.15E-2</v>
      </c>
      <c r="F16" s="13">
        <f t="shared" si="4"/>
        <v>31.746031746031747</v>
      </c>
      <c r="G16" s="16">
        <v>0.95</v>
      </c>
      <c r="H16" s="13">
        <f t="shared" si="5"/>
        <v>30.158730158730158</v>
      </c>
      <c r="I16" s="18">
        <f t="shared" si="6"/>
        <v>17.009999999999998</v>
      </c>
      <c r="J16" s="27">
        <f t="shared" si="7"/>
        <v>0.56299999999999983</v>
      </c>
      <c r="K16" s="183"/>
      <c r="L16" s="227"/>
    </row>
    <row r="17" spans="1:12" ht="13.5" customHeight="1" thickBot="1" x14ac:dyDescent="0.3">
      <c r="A17" s="7" t="s">
        <v>40</v>
      </c>
      <c r="B17" s="64"/>
      <c r="C17" s="231" t="s">
        <v>25</v>
      </c>
      <c r="D17" s="232"/>
      <c r="E17" s="10">
        <f>0.5*0.21*0.6</f>
        <v>6.3E-2</v>
      </c>
      <c r="F17" s="13">
        <f t="shared" si="4"/>
        <v>15.873015873015873</v>
      </c>
      <c r="G17" s="16">
        <v>0.95</v>
      </c>
      <c r="H17" s="13">
        <f t="shared" si="5"/>
        <v>15.079365079365079</v>
      </c>
      <c r="I17" s="18">
        <f t="shared" si="6"/>
        <v>34.019999999999996</v>
      </c>
      <c r="J17" s="27">
        <f t="shared" si="7"/>
        <v>0.56299999999999983</v>
      </c>
      <c r="K17" s="183"/>
      <c r="L17" s="227"/>
    </row>
    <row r="18" spans="1:12" ht="13.5" customHeight="1" thickBot="1" x14ac:dyDescent="0.3">
      <c r="A18" s="8" t="s">
        <v>31</v>
      </c>
      <c r="B18" s="65"/>
      <c r="C18" s="233"/>
      <c r="D18" s="234"/>
      <c r="E18" s="11">
        <f>0.35*0.295*0.6</f>
        <v>6.1949999999999991E-2</v>
      </c>
      <c r="F18" s="14">
        <f t="shared" si="4"/>
        <v>16.142050040355127</v>
      </c>
      <c r="G18" s="17">
        <v>0.74</v>
      </c>
      <c r="H18" s="14">
        <f t="shared" si="5"/>
        <v>11.945117029862795</v>
      </c>
      <c r="I18" s="18">
        <f t="shared" si="6"/>
        <v>33.452999999999996</v>
      </c>
      <c r="J18" s="27">
        <f t="shared" si="7"/>
        <v>0.4496</v>
      </c>
      <c r="K18" s="184"/>
      <c r="L18" s="228"/>
    </row>
    <row r="19" spans="1:12" ht="14.25" customHeight="1" thickBot="1" x14ac:dyDescent="0.3">
      <c r="A19" s="212" t="s">
        <v>65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4"/>
    </row>
    <row r="20" spans="1:12" ht="13.5" customHeight="1" thickBot="1" x14ac:dyDescent="0.3">
      <c r="A20" s="6" t="s">
        <v>28</v>
      </c>
      <c r="B20" s="63" t="s">
        <v>71</v>
      </c>
      <c r="C20" s="131" t="s">
        <v>103</v>
      </c>
      <c r="D20" s="132"/>
      <c r="E20" s="9">
        <f>0.21*0.295*0.6</f>
        <v>3.7169999999999995E-2</v>
      </c>
      <c r="F20" s="12">
        <f>1/E20</f>
        <v>26.903416733925212</v>
      </c>
      <c r="G20" s="15">
        <v>0.74</v>
      </c>
      <c r="H20" s="12">
        <f>G20/E20</f>
        <v>19.908528383104656</v>
      </c>
      <c r="I20" s="18">
        <f>E20*500+(E20*500)*0.35</f>
        <v>25.089749999999995</v>
      </c>
      <c r="J20" s="27">
        <f>(H20*I20+50)/1000</f>
        <v>0.54949999999999999</v>
      </c>
      <c r="K20" s="179">
        <v>118.1</v>
      </c>
      <c r="L20" s="226">
        <f>K20*1.2</f>
        <v>141.72</v>
      </c>
    </row>
    <row r="21" spans="1:12" ht="13.5" customHeight="1" thickBot="1" x14ac:dyDescent="0.3">
      <c r="A21" s="7" t="s">
        <v>29</v>
      </c>
      <c r="B21" s="64"/>
      <c r="C21" s="133"/>
      <c r="D21" s="134"/>
      <c r="E21" s="10">
        <f>0.21*0.395*0.6</f>
        <v>4.9769999999999995E-2</v>
      </c>
      <c r="F21" s="13">
        <f t="shared" ref="F21:F24" si="8">1/E21</f>
        <v>20.092425155716295</v>
      </c>
      <c r="G21" s="16">
        <v>0.75</v>
      </c>
      <c r="H21" s="13">
        <f t="shared" ref="H21:H24" si="9">G21/E21</f>
        <v>15.069318866787222</v>
      </c>
      <c r="I21" s="18">
        <f t="shared" ref="I21:I24" si="10">E21*500+(E21*500)*0.35</f>
        <v>33.594749999999998</v>
      </c>
      <c r="J21" s="27">
        <f t="shared" ref="J21:J24" si="11">(H21*I21+50)/1000</f>
        <v>0.55625000000000002</v>
      </c>
      <c r="K21" s="180"/>
      <c r="L21" s="227"/>
    </row>
    <row r="22" spans="1:12" ht="13.5" customHeight="1" thickBot="1" x14ac:dyDescent="0.3">
      <c r="A22" s="7" t="s">
        <v>30</v>
      </c>
      <c r="B22" s="64"/>
      <c r="C22" s="229" t="s">
        <v>78</v>
      </c>
      <c r="D22" s="134"/>
      <c r="E22" s="10">
        <f>0.25*0.21*0.6</f>
        <v>3.15E-2</v>
      </c>
      <c r="F22" s="13">
        <f t="shared" si="8"/>
        <v>31.746031746031747</v>
      </c>
      <c r="G22" s="16">
        <v>0.95</v>
      </c>
      <c r="H22" s="13">
        <f t="shared" si="9"/>
        <v>30.158730158730158</v>
      </c>
      <c r="I22" s="18">
        <f t="shared" si="10"/>
        <v>21.262499999999999</v>
      </c>
      <c r="J22" s="27">
        <f t="shared" si="11"/>
        <v>0.69125000000000003</v>
      </c>
      <c r="K22" s="180"/>
      <c r="L22" s="227"/>
    </row>
    <row r="23" spans="1:12" ht="13.5" customHeight="1" thickBot="1" x14ac:dyDescent="0.3">
      <c r="A23" s="7" t="s">
        <v>40</v>
      </c>
      <c r="B23" s="64"/>
      <c r="C23" s="229" t="s">
        <v>25</v>
      </c>
      <c r="D23" s="244"/>
      <c r="E23" s="10">
        <f>0.5*0.21*0.6</f>
        <v>6.3E-2</v>
      </c>
      <c r="F23" s="13">
        <f t="shared" si="8"/>
        <v>15.873015873015873</v>
      </c>
      <c r="G23" s="16">
        <v>0.95</v>
      </c>
      <c r="H23" s="13">
        <f t="shared" si="9"/>
        <v>15.079365079365079</v>
      </c>
      <c r="I23" s="18">
        <f t="shared" si="10"/>
        <v>42.524999999999999</v>
      </c>
      <c r="J23" s="27">
        <f t="shared" si="11"/>
        <v>0.69125000000000003</v>
      </c>
      <c r="K23" s="180"/>
      <c r="L23" s="227"/>
    </row>
    <row r="24" spans="1:12" ht="13.5" customHeight="1" thickBot="1" x14ac:dyDescent="0.3">
      <c r="A24" s="8" t="s">
        <v>31</v>
      </c>
      <c r="B24" s="65"/>
      <c r="C24" s="245"/>
      <c r="D24" s="246"/>
      <c r="E24" s="11">
        <f>0.35*0.295*0.6</f>
        <v>6.1949999999999991E-2</v>
      </c>
      <c r="F24" s="14">
        <f t="shared" si="8"/>
        <v>16.142050040355127</v>
      </c>
      <c r="G24" s="17">
        <v>0.74</v>
      </c>
      <c r="H24" s="14">
        <f t="shared" si="9"/>
        <v>11.945117029862795</v>
      </c>
      <c r="I24" s="18">
        <f t="shared" si="10"/>
        <v>41.816249999999989</v>
      </c>
      <c r="J24" s="27">
        <f t="shared" si="11"/>
        <v>0.54949999999999999</v>
      </c>
      <c r="K24" s="181"/>
      <c r="L24" s="228"/>
    </row>
    <row r="25" spans="1:12" ht="15" customHeight="1" thickBot="1" x14ac:dyDescent="0.3">
      <c r="A25" s="212" t="s">
        <v>66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4"/>
    </row>
    <row r="26" spans="1:12" ht="13.5" customHeight="1" thickBot="1" x14ac:dyDescent="0.3">
      <c r="A26" s="6" t="s">
        <v>28</v>
      </c>
      <c r="B26" s="63" t="s">
        <v>72</v>
      </c>
      <c r="C26" s="131" t="s">
        <v>105</v>
      </c>
      <c r="D26" s="241"/>
      <c r="E26" s="9">
        <f>0.21*0.295*0.6</f>
        <v>3.7169999999999995E-2</v>
      </c>
      <c r="F26" s="12">
        <f>1/E26</f>
        <v>26.903416733925212</v>
      </c>
      <c r="G26" s="15">
        <v>0.74</v>
      </c>
      <c r="H26" s="12">
        <f>G26/E26</f>
        <v>19.908528383104656</v>
      </c>
      <c r="I26" s="18">
        <f>E20*600+(E20*600)*0.35</f>
        <v>30.107699999999994</v>
      </c>
      <c r="J26" s="27">
        <f>(I26*H26+50)/1000</f>
        <v>0.64939999999999998</v>
      </c>
      <c r="K26" s="182">
        <v>118.1</v>
      </c>
      <c r="L26" s="226">
        <f>K26*1.2</f>
        <v>141.72</v>
      </c>
    </row>
    <row r="27" spans="1:12" ht="13.5" customHeight="1" thickBot="1" x14ac:dyDescent="0.3">
      <c r="A27" s="7" t="s">
        <v>29</v>
      </c>
      <c r="B27" s="64"/>
      <c r="C27" s="229"/>
      <c r="D27" s="230"/>
      <c r="E27" s="10">
        <f>0.21*0.395*0.6</f>
        <v>4.9769999999999995E-2</v>
      </c>
      <c r="F27" s="13">
        <f t="shared" ref="F27:F30" si="12">1/E27</f>
        <v>20.092425155716295</v>
      </c>
      <c r="G27" s="16">
        <v>0.75</v>
      </c>
      <c r="H27" s="13">
        <f t="shared" ref="H27:H30" si="13">G27/E27</f>
        <v>15.069318866787222</v>
      </c>
      <c r="I27" s="18">
        <f t="shared" ref="I27:I30" si="14">E21*600+(E21*600)*0.35</f>
        <v>40.313699999999997</v>
      </c>
      <c r="J27" s="27">
        <f t="shared" ref="J27:J30" si="15">(I27*H27+50)/1000</f>
        <v>0.65749999999999997</v>
      </c>
      <c r="K27" s="183"/>
      <c r="L27" s="227"/>
    </row>
    <row r="28" spans="1:12" ht="13.5" customHeight="1" thickBot="1" x14ac:dyDescent="0.3">
      <c r="A28" s="7" t="s">
        <v>30</v>
      </c>
      <c r="B28" s="64"/>
      <c r="C28" s="229"/>
      <c r="D28" s="230"/>
      <c r="E28" s="10">
        <f>0.25*0.21*0.6</f>
        <v>3.15E-2</v>
      </c>
      <c r="F28" s="13">
        <f t="shared" si="12"/>
        <v>31.746031746031747</v>
      </c>
      <c r="G28" s="16">
        <v>0.95</v>
      </c>
      <c r="H28" s="13">
        <f t="shared" si="13"/>
        <v>30.158730158730158</v>
      </c>
      <c r="I28" s="18">
        <f t="shared" si="14"/>
        <v>25.514999999999997</v>
      </c>
      <c r="J28" s="27">
        <f t="shared" si="15"/>
        <v>0.8194999999999999</v>
      </c>
      <c r="K28" s="183"/>
      <c r="L28" s="227"/>
    </row>
    <row r="29" spans="1:12" ht="13.5" customHeight="1" thickBot="1" x14ac:dyDescent="0.3">
      <c r="A29" s="7" t="s">
        <v>40</v>
      </c>
      <c r="B29" s="64"/>
      <c r="C29" s="229"/>
      <c r="D29" s="230"/>
      <c r="E29" s="10">
        <f>0.5*0.21*0.6</f>
        <v>6.3E-2</v>
      </c>
      <c r="F29" s="13">
        <f t="shared" si="12"/>
        <v>15.873015873015873</v>
      </c>
      <c r="G29" s="16">
        <v>0.95</v>
      </c>
      <c r="H29" s="13">
        <f t="shared" si="13"/>
        <v>15.079365079365079</v>
      </c>
      <c r="I29" s="18">
        <f t="shared" si="14"/>
        <v>51.029999999999994</v>
      </c>
      <c r="J29" s="27">
        <f t="shared" si="15"/>
        <v>0.8194999999999999</v>
      </c>
      <c r="K29" s="183"/>
      <c r="L29" s="227"/>
    </row>
    <row r="30" spans="1:12" ht="13.5" customHeight="1" thickBot="1" x14ac:dyDescent="0.3">
      <c r="A30" s="8" t="s">
        <v>31</v>
      </c>
      <c r="B30" s="65"/>
      <c r="C30" s="242"/>
      <c r="D30" s="243"/>
      <c r="E30" s="11">
        <f>0.35*0.295*0.6</f>
        <v>6.1949999999999991E-2</v>
      </c>
      <c r="F30" s="14">
        <f t="shared" si="12"/>
        <v>16.142050040355127</v>
      </c>
      <c r="G30" s="17">
        <v>0.74</v>
      </c>
      <c r="H30" s="14">
        <f t="shared" si="13"/>
        <v>11.945117029862795</v>
      </c>
      <c r="I30" s="18">
        <f t="shared" si="14"/>
        <v>50.17949999999999</v>
      </c>
      <c r="J30" s="27">
        <f t="shared" si="15"/>
        <v>0.64939999999999998</v>
      </c>
      <c r="K30" s="184"/>
      <c r="L30" s="228"/>
    </row>
    <row r="31" spans="1:12" ht="22.5" customHeight="1" thickBot="1" x14ac:dyDescent="0.3">
      <c r="A31" s="238" t="s">
        <v>106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40"/>
    </row>
    <row r="32" spans="1:12" ht="14.25" customHeight="1" thickBot="1" x14ac:dyDescent="0.3">
      <c r="A32" s="79" t="s">
        <v>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1"/>
    </row>
    <row r="33" spans="1:14" ht="6.75" customHeight="1" x14ac:dyDescent="0.25">
      <c r="A33" s="135" t="s">
        <v>36</v>
      </c>
      <c r="B33" s="136"/>
      <c r="C33" s="137"/>
      <c r="D33" s="138"/>
      <c r="E33" s="147" t="s">
        <v>1</v>
      </c>
      <c r="F33" s="148"/>
      <c r="G33" s="135" t="s">
        <v>41</v>
      </c>
      <c r="H33" s="137"/>
      <c r="I33" s="137"/>
      <c r="J33" s="138"/>
      <c r="K33" s="153" t="s">
        <v>58</v>
      </c>
      <c r="L33" s="153" t="s">
        <v>57</v>
      </c>
    </row>
    <row r="34" spans="1:14" ht="4.5" customHeight="1" x14ac:dyDescent="0.25">
      <c r="A34" s="139"/>
      <c r="B34" s="140"/>
      <c r="C34" s="141"/>
      <c r="D34" s="142"/>
      <c r="E34" s="149"/>
      <c r="F34" s="150"/>
      <c r="G34" s="139"/>
      <c r="H34" s="141"/>
      <c r="I34" s="141"/>
      <c r="J34" s="142"/>
      <c r="K34" s="154"/>
      <c r="L34" s="154"/>
    </row>
    <row r="35" spans="1:14" ht="9.75" customHeight="1" thickBot="1" x14ac:dyDescent="0.3">
      <c r="A35" s="143"/>
      <c r="B35" s="144"/>
      <c r="C35" s="145"/>
      <c r="D35" s="146"/>
      <c r="E35" s="151"/>
      <c r="F35" s="152"/>
      <c r="G35" s="143"/>
      <c r="H35" s="145"/>
      <c r="I35" s="145"/>
      <c r="J35" s="146"/>
      <c r="K35" s="154"/>
      <c r="L35" s="155"/>
    </row>
    <row r="36" spans="1:14" s="3" customFormat="1" ht="13.5" customHeight="1" thickBot="1" x14ac:dyDescent="0.25">
      <c r="A36" s="156" t="s">
        <v>4</v>
      </c>
      <c r="B36" s="157"/>
      <c r="C36" s="158"/>
      <c r="D36" s="159"/>
      <c r="E36" s="160" t="s">
        <v>11</v>
      </c>
      <c r="F36" s="161"/>
      <c r="G36" s="162" t="s">
        <v>3</v>
      </c>
      <c r="H36" s="163"/>
      <c r="I36" s="163"/>
      <c r="J36" s="164"/>
      <c r="K36" s="26">
        <v>131.44999999999999</v>
      </c>
      <c r="L36" s="4">
        <f>K36*1.2</f>
        <v>157.73999999999998</v>
      </c>
    </row>
    <row r="37" spans="1:14" s="3" customFormat="1" ht="12" hidden="1" customHeight="1" thickBot="1" x14ac:dyDescent="0.25">
      <c r="A37" s="111" t="s">
        <v>5</v>
      </c>
      <c r="B37" s="112"/>
      <c r="C37" s="113"/>
      <c r="D37" s="171"/>
      <c r="E37" s="95" t="s">
        <v>12</v>
      </c>
      <c r="F37" s="98"/>
      <c r="G37" s="165"/>
      <c r="H37" s="166"/>
      <c r="I37" s="166"/>
      <c r="J37" s="167"/>
      <c r="K37" s="236">
        <v>86.25</v>
      </c>
      <c r="L37" s="172">
        <f>K37*1.2</f>
        <v>103.5</v>
      </c>
    </row>
    <row r="38" spans="1:14" s="3" customFormat="1" ht="12" hidden="1" customHeight="1" thickBot="1" x14ac:dyDescent="0.25">
      <c r="A38" s="119" t="s">
        <v>6</v>
      </c>
      <c r="B38" s="120"/>
      <c r="C38" s="121"/>
      <c r="D38" s="174"/>
      <c r="E38" s="87"/>
      <c r="F38" s="90"/>
      <c r="G38" s="165"/>
      <c r="H38" s="166"/>
      <c r="I38" s="166"/>
      <c r="J38" s="167"/>
      <c r="K38" s="236"/>
      <c r="L38" s="173"/>
    </row>
    <row r="39" spans="1:14" s="3" customFormat="1" ht="14.25" customHeight="1" x14ac:dyDescent="0.2">
      <c r="A39" s="111" t="s">
        <v>7</v>
      </c>
      <c r="B39" s="112"/>
      <c r="C39" s="113"/>
      <c r="D39" s="171"/>
      <c r="E39" s="95" t="s">
        <v>13</v>
      </c>
      <c r="F39" s="98"/>
      <c r="G39" s="165"/>
      <c r="H39" s="166"/>
      <c r="I39" s="166"/>
      <c r="J39" s="167"/>
      <c r="K39" s="236">
        <v>197.55</v>
      </c>
      <c r="L39" s="172">
        <f>K39*1.2</f>
        <v>237.06</v>
      </c>
    </row>
    <row r="40" spans="1:14" s="3" customFormat="1" ht="15" customHeight="1" thickBot="1" x14ac:dyDescent="0.25">
      <c r="A40" s="119" t="s">
        <v>8</v>
      </c>
      <c r="B40" s="120"/>
      <c r="C40" s="121"/>
      <c r="D40" s="174"/>
      <c r="E40" s="87"/>
      <c r="F40" s="90"/>
      <c r="G40" s="165"/>
      <c r="H40" s="166"/>
      <c r="I40" s="166"/>
      <c r="J40" s="167"/>
      <c r="K40" s="236"/>
      <c r="L40" s="173"/>
    </row>
    <row r="41" spans="1:14" s="3" customFormat="1" ht="12" hidden="1" customHeight="1" thickBot="1" x14ac:dyDescent="0.25">
      <c r="A41" s="175" t="s">
        <v>9</v>
      </c>
      <c r="B41" s="176"/>
      <c r="C41" s="177"/>
      <c r="D41" s="178"/>
      <c r="E41" s="103" t="s">
        <v>14</v>
      </c>
      <c r="F41" s="74"/>
      <c r="G41" s="165"/>
      <c r="H41" s="166"/>
      <c r="I41" s="166"/>
      <c r="J41" s="167"/>
      <c r="K41" s="236">
        <v>131.65</v>
      </c>
      <c r="L41" s="172">
        <f>K41*1.2</f>
        <v>157.97999999999999</v>
      </c>
    </row>
    <row r="42" spans="1:14" s="3" customFormat="1" ht="12" hidden="1" customHeight="1" thickBot="1" x14ac:dyDescent="0.25">
      <c r="A42" s="119" t="s">
        <v>10</v>
      </c>
      <c r="B42" s="120"/>
      <c r="C42" s="121"/>
      <c r="D42" s="174"/>
      <c r="E42" s="87"/>
      <c r="F42" s="90"/>
      <c r="G42" s="168"/>
      <c r="H42" s="169"/>
      <c r="I42" s="169"/>
      <c r="J42" s="170"/>
      <c r="K42" s="237"/>
      <c r="L42" s="235"/>
    </row>
    <row r="43" spans="1:14" ht="12" customHeight="1" thickBot="1" x14ac:dyDescent="0.3">
      <c r="A43" s="79" t="s">
        <v>51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1"/>
    </row>
    <row r="44" spans="1:14" ht="15" customHeight="1" x14ac:dyDescent="0.25">
      <c r="A44" s="111" t="s">
        <v>15</v>
      </c>
      <c r="B44" s="112"/>
      <c r="C44" s="113"/>
      <c r="D44" s="113"/>
      <c r="E44" s="114"/>
      <c r="F44" s="111" t="s">
        <v>53</v>
      </c>
      <c r="G44" s="114"/>
      <c r="H44" s="111" t="s">
        <v>54</v>
      </c>
      <c r="I44" s="113"/>
      <c r="J44" s="114"/>
      <c r="K44" s="129" t="s">
        <v>60</v>
      </c>
      <c r="L44" s="123" t="s">
        <v>59</v>
      </c>
    </row>
    <row r="45" spans="1:14" ht="1.5" customHeight="1" thickBot="1" x14ac:dyDescent="0.3">
      <c r="A45" s="115"/>
      <c r="B45" s="116"/>
      <c r="C45" s="117"/>
      <c r="D45" s="117"/>
      <c r="E45" s="118"/>
      <c r="F45" s="115"/>
      <c r="G45" s="118"/>
      <c r="H45" s="115"/>
      <c r="I45" s="117"/>
      <c r="J45" s="118"/>
      <c r="K45" s="130"/>
      <c r="L45" s="124"/>
    </row>
    <row r="46" spans="1:14" ht="0.75" hidden="1" customHeight="1" thickBot="1" x14ac:dyDescent="0.3">
      <c r="A46" s="119"/>
      <c r="B46" s="120"/>
      <c r="C46" s="121"/>
      <c r="D46" s="121"/>
      <c r="E46" s="122"/>
      <c r="F46" s="119"/>
      <c r="G46" s="122"/>
      <c r="H46" s="119"/>
      <c r="I46" s="121"/>
      <c r="J46" s="122"/>
      <c r="K46" s="41"/>
      <c r="L46" s="125"/>
    </row>
    <row r="47" spans="1:14" s="3" customFormat="1" ht="12" customHeight="1" thickBot="1" x14ac:dyDescent="0.25">
      <c r="A47" s="95" t="s">
        <v>43</v>
      </c>
      <c r="B47" s="96"/>
      <c r="C47" s="97"/>
      <c r="D47" s="97"/>
      <c r="E47" s="98"/>
      <c r="F47" s="99">
        <v>0.20300000000000001</v>
      </c>
      <c r="G47" s="100"/>
      <c r="H47" s="126">
        <v>0.48499999999999999</v>
      </c>
      <c r="I47" s="127"/>
      <c r="J47" s="128"/>
      <c r="K47" s="34">
        <f>N47*F47</f>
        <v>30.247000000000003</v>
      </c>
      <c r="L47" s="37">
        <f>K47*1.2</f>
        <v>36.296400000000006</v>
      </c>
      <c r="N47" s="31">
        <v>149</v>
      </c>
    </row>
    <row r="48" spans="1:14" s="3" customFormat="1" ht="12" customHeight="1" thickBot="1" x14ac:dyDescent="0.25">
      <c r="A48" s="66" t="s">
        <v>44</v>
      </c>
      <c r="B48" s="67"/>
      <c r="C48" s="68"/>
      <c r="D48" s="68"/>
      <c r="E48" s="69"/>
      <c r="F48" s="104">
        <v>0.26500000000000001</v>
      </c>
      <c r="G48" s="105"/>
      <c r="H48" s="108">
        <v>0.64</v>
      </c>
      <c r="I48" s="109"/>
      <c r="J48" s="110"/>
      <c r="K48" s="34">
        <f t="shared" ref="K48:K60" si="16">N48*F48</f>
        <v>39.484999999999999</v>
      </c>
      <c r="L48" s="37">
        <f t="shared" ref="L48:L60" si="17">K48*1.2</f>
        <v>47.381999999999998</v>
      </c>
      <c r="N48" s="31">
        <v>149</v>
      </c>
    </row>
    <row r="49" spans="1:14" s="3" customFormat="1" ht="12" thickBot="1" x14ac:dyDescent="0.25">
      <c r="A49" s="66" t="s">
        <v>45</v>
      </c>
      <c r="B49" s="67"/>
      <c r="C49" s="68"/>
      <c r="D49" s="68"/>
      <c r="E49" s="69"/>
      <c r="F49" s="104">
        <v>0.33100000000000002</v>
      </c>
      <c r="G49" s="105"/>
      <c r="H49" s="91">
        <v>0.79</v>
      </c>
      <c r="I49" s="93"/>
      <c r="J49" s="94"/>
      <c r="K49" s="34">
        <f t="shared" si="16"/>
        <v>49.319000000000003</v>
      </c>
      <c r="L49" s="37">
        <f t="shared" si="17"/>
        <v>59.1828</v>
      </c>
      <c r="N49" s="31">
        <v>149</v>
      </c>
    </row>
    <row r="50" spans="1:14" s="3" customFormat="1" ht="12" thickBot="1" x14ac:dyDescent="0.25">
      <c r="A50" s="87" t="s">
        <v>46</v>
      </c>
      <c r="B50" s="88"/>
      <c r="C50" s="89"/>
      <c r="D50" s="89"/>
      <c r="E50" s="90"/>
      <c r="F50" s="75">
        <v>0.39800000000000002</v>
      </c>
      <c r="G50" s="76"/>
      <c r="H50" s="75">
        <v>0.96</v>
      </c>
      <c r="I50" s="77"/>
      <c r="J50" s="78"/>
      <c r="K50" s="34">
        <f t="shared" si="16"/>
        <v>59.302</v>
      </c>
      <c r="L50" s="37">
        <f t="shared" si="17"/>
        <v>71.162399999999991</v>
      </c>
      <c r="N50" s="31">
        <v>149</v>
      </c>
    </row>
    <row r="51" spans="1:14" s="3" customFormat="1" ht="12" thickBot="1" x14ac:dyDescent="0.25">
      <c r="A51" s="95" t="s">
        <v>47</v>
      </c>
      <c r="B51" s="96"/>
      <c r="C51" s="97"/>
      <c r="D51" s="97"/>
      <c r="E51" s="98"/>
      <c r="F51" s="99">
        <v>0.40600000000000003</v>
      </c>
      <c r="G51" s="100"/>
      <c r="H51" s="99">
        <v>0.97</v>
      </c>
      <c r="I51" s="101"/>
      <c r="J51" s="102"/>
      <c r="K51" s="34">
        <f t="shared" si="16"/>
        <v>56.84</v>
      </c>
      <c r="L51" s="37">
        <f t="shared" si="17"/>
        <v>68.207999999999998</v>
      </c>
      <c r="N51" s="31">
        <v>140</v>
      </c>
    </row>
    <row r="52" spans="1:14" s="3" customFormat="1" ht="12" thickBot="1" x14ac:dyDescent="0.25">
      <c r="A52" s="66" t="s">
        <v>48</v>
      </c>
      <c r="B52" s="67"/>
      <c r="C52" s="68"/>
      <c r="D52" s="68"/>
      <c r="E52" s="69"/>
      <c r="F52" s="104">
        <v>0.54300000000000004</v>
      </c>
      <c r="G52" s="105"/>
      <c r="H52" s="104">
        <v>1.3</v>
      </c>
      <c r="I52" s="106"/>
      <c r="J52" s="107"/>
      <c r="K52" s="34">
        <f t="shared" si="16"/>
        <v>76.02000000000001</v>
      </c>
      <c r="L52" s="37">
        <f t="shared" si="17"/>
        <v>91.224000000000004</v>
      </c>
      <c r="N52" s="31">
        <v>140</v>
      </c>
    </row>
    <row r="53" spans="1:14" s="3" customFormat="1" ht="12" thickBot="1" x14ac:dyDescent="0.25">
      <c r="A53" s="66" t="s">
        <v>49</v>
      </c>
      <c r="B53" s="67"/>
      <c r="C53" s="68"/>
      <c r="D53" s="68"/>
      <c r="E53" s="69"/>
      <c r="F53" s="104">
        <v>0.67900000000000005</v>
      </c>
      <c r="G53" s="105"/>
      <c r="H53" s="104">
        <v>1.63</v>
      </c>
      <c r="I53" s="106"/>
      <c r="J53" s="107"/>
      <c r="K53" s="34">
        <f t="shared" si="16"/>
        <v>95.06</v>
      </c>
      <c r="L53" s="37">
        <f t="shared" si="17"/>
        <v>114.072</v>
      </c>
      <c r="N53" s="31">
        <v>140</v>
      </c>
    </row>
    <row r="54" spans="1:14" s="3" customFormat="1" ht="12" thickBot="1" x14ac:dyDescent="0.25">
      <c r="A54" s="87" t="s">
        <v>50</v>
      </c>
      <c r="B54" s="88"/>
      <c r="C54" s="89"/>
      <c r="D54" s="89"/>
      <c r="E54" s="90"/>
      <c r="F54" s="75">
        <v>0.81499999999999995</v>
      </c>
      <c r="G54" s="76"/>
      <c r="H54" s="75">
        <v>1.96</v>
      </c>
      <c r="I54" s="77"/>
      <c r="J54" s="78"/>
      <c r="K54" s="34">
        <f t="shared" si="16"/>
        <v>114.1</v>
      </c>
      <c r="L54" s="37">
        <f t="shared" si="17"/>
        <v>136.91999999999999</v>
      </c>
      <c r="N54" s="31">
        <v>140</v>
      </c>
    </row>
    <row r="55" spans="1:14" s="3" customFormat="1" ht="12" thickBot="1" x14ac:dyDescent="0.25">
      <c r="A55" s="95" t="s">
        <v>16</v>
      </c>
      <c r="B55" s="96"/>
      <c r="C55" s="97"/>
      <c r="D55" s="97"/>
      <c r="E55" s="98"/>
      <c r="F55" s="99">
        <v>0.24</v>
      </c>
      <c r="G55" s="100"/>
      <c r="H55" s="99">
        <v>0.57999999999999996</v>
      </c>
      <c r="I55" s="101"/>
      <c r="J55" s="102"/>
      <c r="K55" s="34">
        <f t="shared" si="16"/>
        <v>69.899999999999991</v>
      </c>
      <c r="L55" s="37">
        <f t="shared" si="17"/>
        <v>83.879999999999981</v>
      </c>
      <c r="N55" s="31">
        <v>291.25</v>
      </c>
    </row>
    <row r="56" spans="1:14" s="3" customFormat="1" ht="12" thickBot="1" x14ac:dyDescent="0.25">
      <c r="A56" s="87" t="s">
        <v>17</v>
      </c>
      <c r="B56" s="88"/>
      <c r="C56" s="89"/>
      <c r="D56" s="89"/>
      <c r="E56" s="90"/>
      <c r="F56" s="75">
        <v>0.4</v>
      </c>
      <c r="G56" s="76"/>
      <c r="H56" s="75">
        <v>0.96</v>
      </c>
      <c r="I56" s="77"/>
      <c r="J56" s="78"/>
      <c r="K56" s="34">
        <f t="shared" si="16"/>
        <v>109.94000000000001</v>
      </c>
      <c r="L56" s="37">
        <f t="shared" si="17"/>
        <v>131.928</v>
      </c>
      <c r="N56" s="31">
        <v>274.85000000000002</v>
      </c>
    </row>
    <row r="57" spans="1:14" s="3" customFormat="1" ht="12" thickBot="1" x14ac:dyDescent="0.25">
      <c r="A57" s="103" t="s">
        <v>18</v>
      </c>
      <c r="B57" s="72"/>
      <c r="C57" s="73"/>
      <c r="D57" s="73"/>
      <c r="E57" s="74"/>
      <c r="F57" s="91">
        <v>0.1</v>
      </c>
      <c r="G57" s="92"/>
      <c r="H57" s="91">
        <v>0.25</v>
      </c>
      <c r="I57" s="93"/>
      <c r="J57" s="94"/>
      <c r="K57" s="34">
        <f t="shared" si="16"/>
        <v>44.115000000000002</v>
      </c>
      <c r="L57" s="37">
        <f t="shared" si="17"/>
        <v>52.938000000000002</v>
      </c>
      <c r="N57" s="31">
        <v>441.15</v>
      </c>
    </row>
    <row r="58" spans="1:14" s="3" customFormat="1" ht="12" thickBot="1" x14ac:dyDescent="0.25">
      <c r="A58" s="87" t="s">
        <v>19</v>
      </c>
      <c r="B58" s="88"/>
      <c r="C58" s="89"/>
      <c r="D58" s="89"/>
      <c r="E58" s="90"/>
      <c r="F58" s="75">
        <v>0.27</v>
      </c>
      <c r="G58" s="76"/>
      <c r="H58" s="75">
        <v>0.67500000000000004</v>
      </c>
      <c r="I58" s="77"/>
      <c r="J58" s="78"/>
      <c r="K58" s="34">
        <f t="shared" si="16"/>
        <v>128.358</v>
      </c>
      <c r="L58" s="37">
        <f t="shared" si="17"/>
        <v>154.02959999999999</v>
      </c>
      <c r="N58" s="31">
        <v>475.4</v>
      </c>
    </row>
    <row r="59" spans="1:14" s="3" customFormat="1" ht="12" thickBot="1" x14ac:dyDescent="0.25">
      <c r="A59" s="71" t="s">
        <v>91</v>
      </c>
      <c r="B59" s="72"/>
      <c r="C59" s="73"/>
      <c r="D59" s="73"/>
      <c r="E59" s="74"/>
      <c r="F59" s="91">
        <v>0.18</v>
      </c>
      <c r="G59" s="92"/>
      <c r="H59" s="91">
        <v>0.44600000000000001</v>
      </c>
      <c r="I59" s="93"/>
      <c r="J59" s="94"/>
      <c r="K59" s="34">
        <f t="shared" si="16"/>
        <v>69.048000000000002</v>
      </c>
      <c r="L59" s="37">
        <f t="shared" si="17"/>
        <v>82.857600000000005</v>
      </c>
      <c r="N59" s="31">
        <v>383.6</v>
      </c>
    </row>
    <row r="60" spans="1:14" s="3" customFormat="1" ht="11.25" customHeight="1" thickBot="1" x14ac:dyDescent="0.25">
      <c r="A60" s="71" t="s">
        <v>92</v>
      </c>
      <c r="B60" s="72"/>
      <c r="C60" s="73"/>
      <c r="D60" s="73"/>
      <c r="E60" s="74"/>
      <c r="F60" s="75">
        <v>0.38</v>
      </c>
      <c r="G60" s="76"/>
      <c r="H60" s="75">
        <v>0.92700000000000005</v>
      </c>
      <c r="I60" s="77"/>
      <c r="J60" s="78"/>
      <c r="K60" s="34">
        <f t="shared" si="16"/>
        <v>132.92400000000001</v>
      </c>
      <c r="L60" s="37">
        <f t="shared" si="17"/>
        <v>159.50880000000001</v>
      </c>
      <c r="N60" s="31">
        <v>349.8</v>
      </c>
    </row>
    <row r="61" spans="1:14" ht="14.25" customHeight="1" thickBot="1" x14ac:dyDescent="0.3">
      <c r="A61" s="79" t="s">
        <v>20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1"/>
    </row>
    <row r="62" spans="1:14" ht="15.75" customHeight="1" thickBot="1" x14ac:dyDescent="0.3">
      <c r="A62" s="82" t="s">
        <v>52</v>
      </c>
      <c r="B62" s="83"/>
      <c r="C62" s="84"/>
      <c r="D62" s="84"/>
      <c r="E62" s="85"/>
      <c r="F62" s="83" t="s">
        <v>53</v>
      </c>
      <c r="G62" s="86"/>
      <c r="H62" s="82" t="s">
        <v>54</v>
      </c>
      <c r="I62" s="84"/>
      <c r="J62" s="85"/>
      <c r="K62" s="39" t="s">
        <v>60</v>
      </c>
      <c r="L62" s="40" t="s">
        <v>59</v>
      </c>
    </row>
    <row r="63" spans="1:14" ht="12" customHeight="1" x14ac:dyDescent="0.25">
      <c r="A63" s="247" t="s">
        <v>107</v>
      </c>
      <c r="B63" s="248"/>
      <c r="C63" s="248"/>
      <c r="D63" s="248"/>
      <c r="E63" s="249"/>
      <c r="F63" s="247">
        <v>1</v>
      </c>
      <c r="G63" s="249"/>
      <c r="H63" s="247">
        <v>2.4</v>
      </c>
      <c r="I63" s="248"/>
      <c r="J63" s="249"/>
      <c r="K63" s="61">
        <f>N63</f>
        <v>103.75</v>
      </c>
      <c r="L63" s="37">
        <f t="shared" ref="L63:L64" si="18">K63*1.2</f>
        <v>124.5</v>
      </c>
      <c r="N63" s="31">
        <v>103.75</v>
      </c>
    </row>
    <row r="64" spans="1:14" ht="12" customHeight="1" x14ac:dyDescent="0.25">
      <c r="A64" s="250" t="s">
        <v>93</v>
      </c>
      <c r="B64" s="251"/>
      <c r="C64" s="251"/>
      <c r="D64" s="251"/>
      <c r="E64" s="252"/>
      <c r="F64" s="250">
        <v>1</v>
      </c>
      <c r="G64" s="252"/>
      <c r="H64" s="250">
        <v>2.4</v>
      </c>
      <c r="I64" s="251"/>
      <c r="J64" s="252"/>
      <c r="K64" s="62">
        <f>N64</f>
        <v>111.35</v>
      </c>
      <c r="L64" s="38">
        <f t="shared" si="18"/>
        <v>133.61999999999998</v>
      </c>
      <c r="N64" s="31">
        <v>111.35</v>
      </c>
    </row>
    <row r="65" spans="1:14" s="3" customFormat="1" ht="11.25" x14ac:dyDescent="0.2">
      <c r="A65" s="66" t="s">
        <v>108</v>
      </c>
      <c r="B65" s="67"/>
      <c r="C65" s="68"/>
      <c r="D65" s="68"/>
      <c r="E65" s="69"/>
      <c r="F65" s="72">
        <v>1</v>
      </c>
      <c r="G65" s="256"/>
      <c r="H65" s="103">
        <v>2.4</v>
      </c>
      <c r="I65" s="73"/>
      <c r="J65" s="74"/>
      <c r="K65" s="62">
        <f>N65</f>
        <v>112.2</v>
      </c>
      <c r="L65" s="38">
        <f>K65*1.2</f>
        <v>134.63999999999999</v>
      </c>
      <c r="N65" s="31">
        <v>112.2</v>
      </c>
    </row>
    <row r="66" spans="1:14" s="3" customFormat="1" ht="11.25" x14ac:dyDescent="0.2">
      <c r="A66" s="103" t="s">
        <v>94</v>
      </c>
      <c r="B66" s="72"/>
      <c r="C66" s="73"/>
      <c r="D66" s="73"/>
      <c r="E66" s="74"/>
      <c r="F66" s="253">
        <v>1</v>
      </c>
      <c r="G66" s="254"/>
      <c r="H66" s="253">
        <v>2.4</v>
      </c>
      <c r="I66" s="255"/>
      <c r="J66" s="254"/>
      <c r="K66" s="62">
        <f>N66</f>
        <v>119.75</v>
      </c>
      <c r="L66" s="38">
        <f>K66*1.2</f>
        <v>143.69999999999999</v>
      </c>
      <c r="N66" s="31">
        <v>119.75</v>
      </c>
    </row>
    <row r="67" spans="1:14" s="3" customFormat="1" ht="11.25" x14ac:dyDescent="0.2">
      <c r="A67" s="66" t="s">
        <v>109</v>
      </c>
      <c r="B67" s="67"/>
      <c r="C67" s="68"/>
      <c r="D67" s="68"/>
      <c r="E67" s="69"/>
      <c r="F67" s="67">
        <v>1</v>
      </c>
      <c r="G67" s="70"/>
      <c r="H67" s="66">
        <v>2.4</v>
      </c>
      <c r="I67" s="68"/>
      <c r="J67" s="69"/>
      <c r="K67" s="62">
        <f t="shared" ref="K67:K76" si="19">N67</f>
        <v>119.85</v>
      </c>
      <c r="L67" s="38">
        <f t="shared" ref="L67:L70" si="20">K67*1.2</f>
        <v>143.82</v>
      </c>
      <c r="N67" s="31">
        <v>119.85</v>
      </c>
    </row>
    <row r="68" spans="1:14" s="3" customFormat="1" ht="11.25" x14ac:dyDescent="0.2">
      <c r="A68" s="253" t="s">
        <v>95</v>
      </c>
      <c r="B68" s="255"/>
      <c r="C68" s="255"/>
      <c r="D68" s="255"/>
      <c r="E68" s="254"/>
      <c r="F68" s="253">
        <v>1</v>
      </c>
      <c r="G68" s="254"/>
      <c r="H68" s="253">
        <v>2.4</v>
      </c>
      <c r="I68" s="255"/>
      <c r="J68" s="254"/>
      <c r="K68" s="62">
        <f t="shared" si="19"/>
        <v>127.8</v>
      </c>
      <c r="L68" s="38">
        <f t="shared" si="20"/>
        <v>153.35999999999999</v>
      </c>
      <c r="N68" s="31">
        <v>127.8</v>
      </c>
    </row>
    <row r="69" spans="1:14" s="3" customFormat="1" ht="11.25" x14ac:dyDescent="0.2">
      <c r="A69" s="66" t="s">
        <v>110</v>
      </c>
      <c r="B69" s="67"/>
      <c r="C69" s="68"/>
      <c r="D69" s="68"/>
      <c r="E69" s="69"/>
      <c r="F69" s="66">
        <v>1</v>
      </c>
      <c r="G69" s="69"/>
      <c r="H69" s="66">
        <v>2.5</v>
      </c>
      <c r="I69" s="68"/>
      <c r="J69" s="69"/>
      <c r="K69" s="62">
        <f t="shared" si="19"/>
        <v>125.6</v>
      </c>
      <c r="L69" s="38">
        <f t="shared" si="20"/>
        <v>150.72</v>
      </c>
      <c r="N69" s="31">
        <v>125.6</v>
      </c>
    </row>
    <row r="70" spans="1:14" s="3" customFormat="1" ht="11.25" customHeight="1" x14ac:dyDescent="0.2">
      <c r="A70" s="253" t="s">
        <v>96</v>
      </c>
      <c r="B70" s="255"/>
      <c r="C70" s="255"/>
      <c r="D70" s="255"/>
      <c r="E70" s="254"/>
      <c r="F70" s="253">
        <v>1</v>
      </c>
      <c r="G70" s="254"/>
      <c r="H70" s="253">
        <v>2.5</v>
      </c>
      <c r="I70" s="255"/>
      <c r="J70" s="254"/>
      <c r="K70" s="62">
        <f t="shared" si="19"/>
        <v>133</v>
      </c>
      <c r="L70" s="38">
        <f t="shared" si="20"/>
        <v>159.6</v>
      </c>
      <c r="N70" s="31">
        <v>133</v>
      </c>
    </row>
    <row r="71" spans="1:14" ht="12" customHeight="1" x14ac:dyDescent="0.25">
      <c r="A71" s="66" t="s">
        <v>97</v>
      </c>
      <c r="B71" s="67"/>
      <c r="C71" s="68"/>
      <c r="D71" s="68"/>
      <c r="E71" s="69"/>
      <c r="F71" s="66">
        <v>1</v>
      </c>
      <c r="G71" s="69"/>
      <c r="H71" s="66">
        <v>2.5</v>
      </c>
      <c r="I71" s="68"/>
      <c r="J71" s="69"/>
      <c r="K71" s="62">
        <f t="shared" si="19"/>
        <v>158</v>
      </c>
      <c r="L71" s="38">
        <f t="shared" ref="L71:L76" si="21">K71*1.2</f>
        <v>189.6</v>
      </c>
      <c r="N71" s="31">
        <v>158</v>
      </c>
    </row>
    <row r="72" spans="1:14" ht="12" customHeight="1" x14ac:dyDescent="0.25">
      <c r="A72" s="253" t="s">
        <v>98</v>
      </c>
      <c r="B72" s="255"/>
      <c r="C72" s="255"/>
      <c r="D72" s="255"/>
      <c r="E72" s="254"/>
      <c r="F72" s="253">
        <v>1</v>
      </c>
      <c r="G72" s="254"/>
      <c r="H72" s="253">
        <v>2.5</v>
      </c>
      <c r="I72" s="255"/>
      <c r="J72" s="254"/>
      <c r="K72" s="62">
        <f t="shared" si="19"/>
        <v>169.65</v>
      </c>
      <c r="L72" s="38">
        <f t="shared" si="21"/>
        <v>203.58</v>
      </c>
      <c r="N72" s="31">
        <v>169.65</v>
      </c>
    </row>
    <row r="73" spans="1:14" ht="12" customHeight="1" x14ac:dyDescent="0.25">
      <c r="A73" s="253" t="s">
        <v>99</v>
      </c>
      <c r="B73" s="255"/>
      <c r="C73" s="255"/>
      <c r="D73" s="255"/>
      <c r="E73" s="254"/>
      <c r="F73" s="253">
        <v>1</v>
      </c>
      <c r="G73" s="254"/>
      <c r="H73" s="253">
        <v>2.5</v>
      </c>
      <c r="I73" s="255"/>
      <c r="J73" s="254"/>
      <c r="K73" s="62">
        <f t="shared" si="19"/>
        <v>170.05</v>
      </c>
      <c r="L73" s="38">
        <f t="shared" si="21"/>
        <v>204.06</v>
      </c>
      <c r="N73" s="31">
        <v>170.05</v>
      </c>
    </row>
    <row r="74" spans="1:14" ht="12" customHeight="1" x14ac:dyDescent="0.25">
      <c r="A74" s="253" t="s">
        <v>100</v>
      </c>
      <c r="B74" s="255"/>
      <c r="C74" s="255"/>
      <c r="D74" s="255"/>
      <c r="E74" s="254"/>
      <c r="F74" s="253">
        <v>1</v>
      </c>
      <c r="G74" s="254"/>
      <c r="H74" s="253">
        <v>2.5</v>
      </c>
      <c r="I74" s="255"/>
      <c r="J74" s="254"/>
      <c r="K74" s="62">
        <f t="shared" si="19"/>
        <v>172.05</v>
      </c>
      <c r="L74" s="38">
        <f t="shared" si="21"/>
        <v>206.46</v>
      </c>
      <c r="N74" s="31">
        <v>172.05</v>
      </c>
    </row>
    <row r="75" spans="1:14" ht="12" customHeight="1" x14ac:dyDescent="0.25">
      <c r="A75" s="253" t="s">
        <v>101</v>
      </c>
      <c r="B75" s="255"/>
      <c r="C75" s="255"/>
      <c r="D75" s="255"/>
      <c r="E75" s="254"/>
      <c r="F75" s="253">
        <v>1</v>
      </c>
      <c r="G75" s="254"/>
      <c r="H75" s="253">
        <v>2.5</v>
      </c>
      <c r="I75" s="255"/>
      <c r="J75" s="254"/>
      <c r="K75" s="62">
        <f t="shared" si="19"/>
        <v>172.25</v>
      </c>
      <c r="L75" s="38">
        <f t="shared" si="21"/>
        <v>206.7</v>
      </c>
      <c r="N75" s="31">
        <v>172.25</v>
      </c>
    </row>
    <row r="76" spans="1:14" ht="12" customHeight="1" thickBot="1" x14ac:dyDescent="0.3">
      <c r="A76" s="220" t="s">
        <v>102</v>
      </c>
      <c r="B76" s="221"/>
      <c r="C76" s="222"/>
      <c r="D76" s="222"/>
      <c r="E76" s="223"/>
      <c r="F76" s="221">
        <v>1</v>
      </c>
      <c r="G76" s="224"/>
      <c r="H76" s="220">
        <v>2.5</v>
      </c>
      <c r="I76" s="222"/>
      <c r="J76" s="223"/>
      <c r="K76" s="62">
        <f t="shared" si="19"/>
        <v>180.85</v>
      </c>
      <c r="L76" s="38">
        <f t="shared" si="21"/>
        <v>217.01999999999998</v>
      </c>
      <c r="N76" s="31">
        <v>180.85</v>
      </c>
    </row>
  </sheetData>
  <mergeCells count="162">
    <mergeCell ref="A73:E73"/>
    <mergeCell ref="A74:E74"/>
    <mergeCell ref="A75:E75"/>
    <mergeCell ref="F73:G73"/>
    <mergeCell ref="F74:G74"/>
    <mergeCell ref="F75:G75"/>
    <mergeCell ref="H73:J73"/>
    <mergeCell ref="H74:J74"/>
    <mergeCell ref="H75:J75"/>
    <mergeCell ref="A68:E68"/>
    <mergeCell ref="F68:G68"/>
    <mergeCell ref="H68:J68"/>
    <mergeCell ref="A70:E70"/>
    <mergeCell ref="F70:G70"/>
    <mergeCell ref="H70:J70"/>
    <mergeCell ref="A72:E72"/>
    <mergeCell ref="F72:G72"/>
    <mergeCell ref="H72:J72"/>
    <mergeCell ref="A71:E71"/>
    <mergeCell ref="F71:G71"/>
    <mergeCell ref="H71:J71"/>
    <mergeCell ref="A69:E69"/>
    <mergeCell ref="F69:G69"/>
    <mergeCell ref="H69:J69"/>
    <mergeCell ref="A63:E63"/>
    <mergeCell ref="F63:G63"/>
    <mergeCell ref="H63:J63"/>
    <mergeCell ref="A64:E64"/>
    <mergeCell ref="F64:G64"/>
    <mergeCell ref="H64:J64"/>
    <mergeCell ref="A66:E66"/>
    <mergeCell ref="F66:G66"/>
    <mergeCell ref="H66:J66"/>
    <mergeCell ref="A65:E65"/>
    <mergeCell ref="F65:G65"/>
    <mergeCell ref="H65:J65"/>
    <mergeCell ref="A76:E76"/>
    <mergeCell ref="F76:G76"/>
    <mergeCell ref="H76:J76"/>
    <mergeCell ref="A4:D4"/>
    <mergeCell ref="A5:L5"/>
    <mergeCell ref="A6:A8"/>
    <mergeCell ref="L14:L18"/>
    <mergeCell ref="A19:L19"/>
    <mergeCell ref="C16:D16"/>
    <mergeCell ref="C17:D18"/>
    <mergeCell ref="E41:F42"/>
    <mergeCell ref="L41:L42"/>
    <mergeCell ref="A42:D42"/>
    <mergeCell ref="K37:K38"/>
    <mergeCell ref="K39:K40"/>
    <mergeCell ref="K41:K42"/>
    <mergeCell ref="L20:L24"/>
    <mergeCell ref="A25:L25"/>
    <mergeCell ref="L26:L30"/>
    <mergeCell ref="A31:L31"/>
    <mergeCell ref="A32:L32"/>
    <mergeCell ref="C26:D30"/>
    <mergeCell ref="C22:D22"/>
    <mergeCell ref="C23:D24"/>
    <mergeCell ref="C1:L1"/>
    <mergeCell ref="C2:L2"/>
    <mergeCell ref="C3:L3"/>
    <mergeCell ref="K4:L4"/>
    <mergeCell ref="C6:D8"/>
    <mergeCell ref="C10:D10"/>
    <mergeCell ref="C11:D11"/>
    <mergeCell ref="C12:D12"/>
    <mergeCell ref="C14:D15"/>
    <mergeCell ref="J6:J8"/>
    <mergeCell ref="L6:L8"/>
    <mergeCell ref="A9:L9"/>
    <mergeCell ref="L10:L12"/>
    <mergeCell ref="A13:L13"/>
    <mergeCell ref="E6:E8"/>
    <mergeCell ref="F6:F8"/>
    <mergeCell ref="G6:G8"/>
    <mergeCell ref="H6:H8"/>
    <mergeCell ref="I6:I8"/>
    <mergeCell ref="B14:B18"/>
    <mergeCell ref="K6:K8"/>
    <mergeCell ref="K10:K12"/>
    <mergeCell ref="K14:K18"/>
    <mergeCell ref="B6:B8"/>
    <mergeCell ref="B20:B24"/>
    <mergeCell ref="B26:B30"/>
    <mergeCell ref="C20:D21"/>
    <mergeCell ref="A33:D35"/>
    <mergeCell ref="E33:F35"/>
    <mergeCell ref="G33:J35"/>
    <mergeCell ref="L33:L35"/>
    <mergeCell ref="A36:D36"/>
    <mergeCell ref="E36:F36"/>
    <mergeCell ref="G36:J42"/>
    <mergeCell ref="A37:D37"/>
    <mergeCell ref="E37:F38"/>
    <mergeCell ref="L37:L38"/>
    <mergeCell ref="A38:D38"/>
    <mergeCell ref="A39:D39"/>
    <mergeCell ref="E39:F40"/>
    <mergeCell ref="L39:L40"/>
    <mergeCell ref="A40:D40"/>
    <mergeCell ref="A41:D41"/>
    <mergeCell ref="K20:K24"/>
    <mergeCell ref="K26:K30"/>
    <mergeCell ref="K33:K35"/>
    <mergeCell ref="A43:L43"/>
    <mergeCell ref="A44:E46"/>
    <mergeCell ref="F44:G46"/>
    <mergeCell ref="H44:J46"/>
    <mergeCell ref="L44:L46"/>
    <mergeCell ref="A47:E47"/>
    <mergeCell ref="F47:G47"/>
    <mergeCell ref="H47:J47"/>
    <mergeCell ref="K44:K45"/>
    <mergeCell ref="A50:E50"/>
    <mergeCell ref="F50:G50"/>
    <mergeCell ref="H50:J50"/>
    <mergeCell ref="A51:E51"/>
    <mergeCell ref="F51:G51"/>
    <mergeCell ref="H51:J51"/>
    <mergeCell ref="A48:E48"/>
    <mergeCell ref="F48:G48"/>
    <mergeCell ref="H48:J48"/>
    <mergeCell ref="A49:E49"/>
    <mergeCell ref="F49:G49"/>
    <mergeCell ref="H49:J49"/>
    <mergeCell ref="F57:G57"/>
    <mergeCell ref="H57:J57"/>
    <mergeCell ref="A58:E58"/>
    <mergeCell ref="F58:G58"/>
    <mergeCell ref="H58:J58"/>
    <mergeCell ref="A52:E52"/>
    <mergeCell ref="F52:G52"/>
    <mergeCell ref="H52:J52"/>
    <mergeCell ref="A53:E53"/>
    <mergeCell ref="F53:G53"/>
    <mergeCell ref="H53:J53"/>
    <mergeCell ref="B10:B12"/>
    <mergeCell ref="A67:E67"/>
    <mergeCell ref="F67:G67"/>
    <mergeCell ref="H67:J67"/>
    <mergeCell ref="A60:E60"/>
    <mergeCell ref="F60:G60"/>
    <mergeCell ref="H60:J60"/>
    <mergeCell ref="A61:L61"/>
    <mergeCell ref="A62:E62"/>
    <mergeCell ref="F62:G62"/>
    <mergeCell ref="H62:J62"/>
    <mergeCell ref="A56:E56"/>
    <mergeCell ref="F56:G56"/>
    <mergeCell ref="H56:J56"/>
    <mergeCell ref="A59:E59"/>
    <mergeCell ref="F59:G59"/>
    <mergeCell ref="H59:J59"/>
    <mergeCell ref="A54:E54"/>
    <mergeCell ref="F54:G54"/>
    <mergeCell ref="H54:J54"/>
    <mergeCell ref="A55:E55"/>
    <mergeCell ref="F55:G55"/>
    <mergeCell ref="H55:J55"/>
    <mergeCell ref="A57:E57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48" workbookViewId="0">
      <selection activeCell="K64" sqref="K64"/>
    </sheetView>
  </sheetViews>
  <sheetFormatPr defaultColWidth="9.140625" defaultRowHeight="15" x14ac:dyDescent="0.25"/>
  <cols>
    <col min="1" max="1" width="10.85546875" style="1" customWidth="1"/>
    <col min="2" max="2" width="3.42578125" style="1" customWidth="1"/>
    <col min="3" max="3" width="10.7109375" style="1" customWidth="1"/>
    <col min="4" max="4" width="6.85546875" style="1" customWidth="1"/>
    <col min="5" max="5" width="9.140625" style="1"/>
    <col min="6" max="6" width="10" style="1" bestFit="1" customWidth="1"/>
    <col min="7" max="7" width="9.140625" style="1"/>
    <col min="8" max="8" width="10" style="1" customWidth="1"/>
    <col min="9" max="9" width="8.28515625" style="1" customWidth="1"/>
    <col min="10" max="16384" width="9.140625" style="1"/>
  </cols>
  <sheetData>
    <row r="1" spans="1:16" ht="15" customHeight="1" x14ac:dyDescent="0.25">
      <c r="C1" s="185" t="s">
        <v>67</v>
      </c>
      <c r="D1" s="185"/>
      <c r="E1" s="185"/>
      <c r="F1" s="185"/>
      <c r="G1" s="185"/>
      <c r="H1" s="185"/>
      <c r="I1" s="185"/>
      <c r="J1" s="185"/>
      <c r="K1" s="185"/>
    </row>
    <row r="2" spans="1:16" ht="15" customHeight="1" x14ac:dyDescent="0.25">
      <c r="C2" s="186" t="s">
        <v>62</v>
      </c>
      <c r="D2" s="186"/>
      <c r="E2" s="186"/>
      <c r="F2" s="186"/>
      <c r="G2" s="186"/>
      <c r="H2" s="186"/>
      <c r="I2" s="186"/>
      <c r="J2" s="186"/>
      <c r="K2" s="186"/>
    </row>
    <row r="3" spans="1:16" ht="21" customHeight="1" thickBot="1" x14ac:dyDescent="0.3">
      <c r="C3" s="187" t="s">
        <v>90</v>
      </c>
      <c r="D3" s="187"/>
      <c r="E3" s="187"/>
      <c r="F3" s="187"/>
      <c r="G3" s="187"/>
      <c r="H3" s="187"/>
      <c r="I3" s="187"/>
      <c r="J3" s="187"/>
      <c r="K3" s="187"/>
    </row>
    <row r="4" spans="1:16" s="3" customFormat="1" ht="12" customHeight="1" thickBot="1" x14ac:dyDescent="0.25">
      <c r="A4" s="187" t="str">
        <f>'Юр. лица'!A4:D4</f>
        <v>Цены действительны с 02.09.2024 года.</v>
      </c>
      <c r="B4" s="187"/>
      <c r="C4" s="187"/>
      <c r="D4" s="187"/>
      <c r="E4" s="2"/>
      <c r="F4" s="2"/>
      <c r="G4" s="33"/>
      <c r="H4" s="33"/>
      <c r="I4" s="33"/>
      <c r="J4" s="188" t="s">
        <v>68</v>
      </c>
      <c r="K4" s="189"/>
    </row>
    <row r="5" spans="1:16" ht="14.25" customHeight="1" thickBot="1" x14ac:dyDescent="0.3">
      <c r="A5" s="225" t="s">
        <v>35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6" ht="15" customHeight="1" x14ac:dyDescent="0.25">
      <c r="A6" s="202" t="s">
        <v>0</v>
      </c>
      <c r="B6" s="312" t="s">
        <v>70</v>
      </c>
      <c r="C6" s="190" t="s">
        <v>1</v>
      </c>
      <c r="D6" s="191"/>
      <c r="E6" s="202" t="s">
        <v>32</v>
      </c>
      <c r="F6" s="182" t="s">
        <v>73</v>
      </c>
      <c r="G6" s="202" t="s">
        <v>56</v>
      </c>
      <c r="H6" s="215" t="s">
        <v>37</v>
      </c>
      <c r="I6" s="202" t="s">
        <v>34</v>
      </c>
      <c r="J6" s="202" t="s">
        <v>38</v>
      </c>
      <c r="K6" s="182" t="s">
        <v>55</v>
      </c>
    </row>
    <row r="7" spans="1:16" x14ac:dyDescent="0.25">
      <c r="A7" s="203"/>
      <c r="B7" s="313"/>
      <c r="C7" s="192"/>
      <c r="D7" s="193"/>
      <c r="E7" s="203"/>
      <c r="F7" s="183"/>
      <c r="G7" s="203"/>
      <c r="H7" s="216"/>
      <c r="I7" s="203"/>
      <c r="J7" s="203"/>
      <c r="K7" s="183"/>
    </row>
    <row r="8" spans="1:16" ht="14.25" customHeight="1" thickBot="1" x14ac:dyDescent="0.3">
      <c r="A8" s="203"/>
      <c r="B8" s="314"/>
      <c r="C8" s="194"/>
      <c r="D8" s="195"/>
      <c r="E8" s="203"/>
      <c r="F8" s="183"/>
      <c r="G8" s="203"/>
      <c r="H8" s="216"/>
      <c r="I8" s="203"/>
      <c r="J8" s="203"/>
      <c r="K8" s="184"/>
    </row>
    <row r="9" spans="1:16" ht="15" customHeight="1" thickBot="1" x14ac:dyDescent="0.3">
      <c r="A9" s="207" t="s">
        <v>39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6" ht="13.5" customHeight="1" thickBot="1" x14ac:dyDescent="0.3">
      <c r="A10" s="6" t="s">
        <v>24</v>
      </c>
      <c r="B10" s="276" t="s">
        <v>71</v>
      </c>
      <c r="C10" s="196" t="s">
        <v>79</v>
      </c>
      <c r="D10" s="197"/>
      <c r="E10" s="21">
        <f>0.105*0.395*0.6</f>
        <v>2.4884999999999997E-2</v>
      </c>
      <c r="F10" s="12">
        <f>1/E10</f>
        <v>40.184850311432591</v>
      </c>
      <c r="G10" s="24">
        <v>0.75</v>
      </c>
      <c r="H10" s="12">
        <f>G10/E10</f>
        <v>30.138637733574445</v>
      </c>
      <c r="I10" s="25">
        <f>E10*500+(E10*500)*0.35</f>
        <v>16.797374999999999</v>
      </c>
      <c r="J10" s="27">
        <f>(I10*H10+50)/1000</f>
        <v>0.55625000000000002</v>
      </c>
      <c r="K10" s="292">
        <v>90.48</v>
      </c>
    </row>
    <row r="11" spans="1:16" ht="13.5" customHeight="1" thickBot="1" x14ac:dyDescent="0.3">
      <c r="A11" s="7" t="s">
        <v>26</v>
      </c>
      <c r="B11" s="277"/>
      <c r="C11" s="198" t="s">
        <v>75</v>
      </c>
      <c r="D11" s="199"/>
      <c r="E11" s="10">
        <f>0.12*0.395*0.6</f>
        <v>2.8439999999999997E-2</v>
      </c>
      <c r="F11" s="22">
        <f t="shared" ref="F11:F12" si="0">1/E11</f>
        <v>35.16174402250352</v>
      </c>
      <c r="G11" s="16">
        <v>0.77</v>
      </c>
      <c r="H11" s="22">
        <f t="shared" ref="H11:H12" si="1">G11/E11</f>
        <v>27.07454289732771</v>
      </c>
      <c r="I11" s="25">
        <f t="shared" ref="I11:I12" si="2">E11*500+(E11*500)*0.35</f>
        <v>19.196999999999999</v>
      </c>
      <c r="J11" s="27">
        <f t="shared" ref="J11:J12" si="3">(I11*H11+50)/1000</f>
        <v>0.56974999999999998</v>
      </c>
      <c r="K11" s="292"/>
    </row>
    <row r="12" spans="1:16" ht="13.5" customHeight="1" thickBot="1" x14ac:dyDescent="0.3">
      <c r="A12" s="8" t="s">
        <v>27</v>
      </c>
      <c r="B12" s="278"/>
      <c r="C12" s="200" t="s">
        <v>74</v>
      </c>
      <c r="D12" s="201"/>
      <c r="E12" s="11">
        <f>0.15*0.395*0.6</f>
        <v>3.5549999999999998E-2</v>
      </c>
      <c r="F12" s="23">
        <f t="shared" si="0"/>
        <v>28.129395218002813</v>
      </c>
      <c r="G12" s="17">
        <v>0.75</v>
      </c>
      <c r="H12" s="23">
        <f t="shared" si="1"/>
        <v>21.09704641350211</v>
      </c>
      <c r="I12" s="25">
        <f t="shared" si="2"/>
        <v>23.996249999999996</v>
      </c>
      <c r="J12" s="27">
        <f t="shared" si="3"/>
        <v>0.55625000000000002</v>
      </c>
      <c r="K12" s="293"/>
    </row>
    <row r="13" spans="1:16" ht="14.25" customHeight="1" thickBot="1" x14ac:dyDescent="0.3">
      <c r="A13" s="212" t="s">
        <v>64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4"/>
      <c r="P13" s="32"/>
    </row>
    <row r="14" spans="1:16" ht="13.5" customHeight="1" thickBot="1" x14ac:dyDescent="0.3">
      <c r="A14" s="44" t="s">
        <v>28</v>
      </c>
      <c r="B14" s="276" t="s">
        <v>72</v>
      </c>
      <c r="C14" s="196" t="s">
        <v>76</v>
      </c>
      <c r="D14" s="197"/>
      <c r="E14" s="9">
        <f>0.21*0.295*0.6</f>
        <v>3.7169999999999995E-2</v>
      </c>
      <c r="F14" s="12">
        <f>1/E14</f>
        <v>26.903416733925212</v>
      </c>
      <c r="G14" s="15">
        <v>0.74</v>
      </c>
      <c r="H14" s="12">
        <f>G14/E14</f>
        <v>19.908528383104656</v>
      </c>
      <c r="I14" s="18">
        <f>E14*400+(E14*400)*0.35</f>
        <v>20.071799999999996</v>
      </c>
      <c r="J14" s="27">
        <f>(H14*I14+50)/1000</f>
        <v>0.44959999999999994</v>
      </c>
      <c r="K14" s="288">
        <v>82.98</v>
      </c>
    </row>
    <row r="15" spans="1:16" ht="13.5" customHeight="1" thickBot="1" x14ac:dyDescent="0.3">
      <c r="A15" s="42" t="s">
        <v>29</v>
      </c>
      <c r="B15" s="277"/>
      <c r="C15" s="198"/>
      <c r="D15" s="199"/>
      <c r="E15" s="10">
        <f>0.21*0.395*0.6</f>
        <v>4.9769999999999995E-2</v>
      </c>
      <c r="F15" s="13">
        <f t="shared" ref="F15:F18" si="4">1/E15</f>
        <v>20.092425155716295</v>
      </c>
      <c r="G15" s="16">
        <v>0.75</v>
      </c>
      <c r="H15" s="13">
        <f t="shared" ref="H15:H18" si="5">G15/E15</f>
        <v>15.069318866787222</v>
      </c>
      <c r="I15" s="18">
        <f t="shared" ref="I15:I18" si="6">E15*400+(E15*400)*0.35</f>
        <v>26.875799999999998</v>
      </c>
      <c r="J15" s="27">
        <f t="shared" ref="J15:J18" si="7">(H15*I15+50)/1000</f>
        <v>0.45500000000000002</v>
      </c>
      <c r="K15" s="289"/>
    </row>
    <row r="16" spans="1:16" ht="13.5" customHeight="1" thickBot="1" x14ac:dyDescent="0.3">
      <c r="A16" s="7" t="s">
        <v>30</v>
      </c>
      <c r="B16" s="277"/>
      <c r="C16" s="229" t="s">
        <v>77</v>
      </c>
      <c r="D16" s="230"/>
      <c r="E16" s="10">
        <f>0.25*0.21*0.6</f>
        <v>3.15E-2</v>
      </c>
      <c r="F16" s="13">
        <f t="shared" si="4"/>
        <v>31.746031746031747</v>
      </c>
      <c r="G16" s="16">
        <v>0.95</v>
      </c>
      <c r="H16" s="13">
        <f t="shared" si="5"/>
        <v>30.158730158730158</v>
      </c>
      <c r="I16" s="18">
        <f t="shared" si="6"/>
        <v>17.009999999999998</v>
      </c>
      <c r="J16" s="27">
        <f t="shared" si="7"/>
        <v>0.56299999999999983</v>
      </c>
      <c r="K16" s="289"/>
    </row>
    <row r="17" spans="1:11" ht="13.5" customHeight="1" thickBot="1" x14ac:dyDescent="0.3">
      <c r="A17" s="7" t="s">
        <v>40</v>
      </c>
      <c r="B17" s="277"/>
      <c r="C17" s="231" t="s">
        <v>25</v>
      </c>
      <c r="D17" s="232"/>
      <c r="E17" s="10">
        <f>0.5*0.21*0.6</f>
        <v>6.3E-2</v>
      </c>
      <c r="F17" s="13">
        <f t="shared" si="4"/>
        <v>15.873015873015873</v>
      </c>
      <c r="G17" s="16">
        <v>0.95</v>
      </c>
      <c r="H17" s="13">
        <f t="shared" si="5"/>
        <v>15.079365079365079</v>
      </c>
      <c r="I17" s="18">
        <f t="shared" si="6"/>
        <v>34.019999999999996</v>
      </c>
      <c r="J17" s="27">
        <f t="shared" si="7"/>
        <v>0.56299999999999983</v>
      </c>
      <c r="K17" s="289"/>
    </row>
    <row r="18" spans="1:11" ht="13.5" customHeight="1" thickBot="1" x14ac:dyDescent="0.3">
      <c r="A18" s="8" t="s">
        <v>31</v>
      </c>
      <c r="B18" s="278"/>
      <c r="C18" s="233"/>
      <c r="D18" s="234"/>
      <c r="E18" s="11">
        <f>0.35*0.295*0.6</f>
        <v>6.1949999999999991E-2</v>
      </c>
      <c r="F18" s="14">
        <f t="shared" si="4"/>
        <v>16.142050040355127</v>
      </c>
      <c r="G18" s="17">
        <v>0.74</v>
      </c>
      <c r="H18" s="14">
        <f t="shared" si="5"/>
        <v>11.945117029862795</v>
      </c>
      <c r="I18" s="18">
        <f t="shared" si="6"/>
        <v>33.452999999999996</v>
      </c>
      <c r="J18" s="27">
        <f t="shared" si="7"/>
        <v>0.4496</v>
      </c>
      <c r="K18" s="290"/>
    </row>
    <row r="19" spans="1:11" ht="15.75" customHeight="1" thickBot="1" x14ac:dyDescent="0.3">
      <c r="A19" s="212" t="s">
        <v>65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11" ht="13.5" customHeight="1" thickBot="1" x14ac:dyDescent="0.3">
      <c r="A20" s="6" t="s">
        <v>28</v>
      </c>
      <c r="B20" s="276" t="s">
        <v>71</v>
      </c>
      <c r="C20" s="131" t="s">
        <v>80</v>
      </c>
      <c r="D20" s="132"/>
      <c r="E20" s="9">
        <f>0.21*0.295*0.6</f>
        <v>3.7169999999999995E-2</v>
      </c>
      <c r="F20" s="12">
        <f>1/E20</f>
        <v>26.903416733925212</v>
      </c>
      <c r="G20" s="15">
        <v>0.74</v>
      </c>
      <c r="H20" s="12">
        <f>G20/E20</f>
        <v>19.908528383104656</v>
      </c>
      <c r="I20" s="18">
        <f>E20*500+(E20*500)*0.35</f>
        <v>25.089749999999995</v>
      </c>
      <c r="J20" s="27">
        <f>(H20*I20+50)/1000</f>
        <v>0.54949999999999999</v>
      </c>
      <c r="K20" s="291">
        <v>87.72</v>
      </c>
    </row>
    <row r="21" spans="1:11" ht="13.5" customHeight="1" thickBot="1" x14ac:dyDescent="0.3">
      <c r="A21" s="7" t="s">
        <v>29</v>
      </c>
      <c r="B21" s="277"/>
      <c r="C21" s="133"/>
      <c r="D21" s="134"/>
      <c r="E21" s="10">
        <f>0.21*0.395*0.6</f>
        <v>4.9769999999999995E-2</v>
      </c>
      <c r="F21" s="13">
        <f t="shared" ref="F21:F24" si="8">1/E21</f>
        <v>20.092425155716295</v>
      </c>
      <c r="G21" s="16">
        <v>0.75</v>
      </c>
      <c r="H21" s="13">
        <f t="shared" ref="H21:H24" si="9">G21/E21</f>
        <v>15.069318866787222</v>
      </c>
      <c r="I21" s="18">
        <f t="shared" ref="I21:I24" si="10">E21*500+(E21*500)*0.35</f>
        <v>33.594749999999998</v>
      </c>
      <c r="J21" s="27">
        <f t="shared" ref="J21:J24" si="11">(H21*I21+50)/1000</f>
        <v>0.55625000000000002</v>
      </c>
      <c r="K21" s="292"/>
    </row>
    <row r="22" spans="1:11" ht="13.5" customHeight="1" thickBot="1" x14ac:dyDescent="0.3">
      <c r="A22" s="42" t="s">
        <v>30</v>
      </c>
      <c r="B22" s="277"/>
      <c r="C22" s="229" t="s">
        <v>78</v>
      </c>
      <c r="D22" s="134"/>
      <c r="E22" s="10">
        <f>0.25*0.21*0.6</f>
        <v>3.15E-2</v>
      </c>
      <c r="F22" s="13">
        <f t="shared" si="8"/>
        <v>31.746031746031747</v>
      </c>
      <c r="G22" s="16">
        <v>0.95</v>
      </c>
      <c r="H22" s="13">
        <f t="shared" si="9"/>
        <v>30.158730158730158</v>
      </c>
      <c r="I22" s="18">
        <f t="shared" si="10"/>
        <v>21.262499999999999</v>
      </c>
      <c r="J22" s="27">
        <f t="shared" si="11"/>
        <v>0.69125000000000003</v>
      </c>
      <c r="K22" s="292"/>
    </row>
    <row r="23" spans="1:11" ht="13.5" customHeight="1" thickBot="1" x14ac:dyDescent="0.3">
      <c r="A23" s="42" t="s">
        <v>40</v>
      </c>
      <c r="B23" s="277"/>
      <c r="C23" s="229" t="s">
        <v>25</v>
      </c>
      <c r="D23" s="244"/>
      <c r="E23" s="10">
        <f>0.5*0.21*0.6</f>
        <v>6.3E-2</v>
      </c>
      <c r="F23" s="13">
        <f t="shared" si="8"/>
        <v>15.873015873015873</v>
      </c>
      <c r="G23" s="16">
        <v>0.95</v>
      </c>
      <c r="H23" s="13">
        <f t="shared" si="9"/>
        <v>15.079365079365079</v>
      </c>
      <c r="I23" s="18">
        <f t="shared" si="10"/>
        <v>42.524999999999999</v>
      </c>
      <c r="J23" s="27">
        <f t="shared" si="11"/>
        <v>0.69125000000000003</v>
      </c>
      <c r="K23" s="292"/>
    </row>
    <row r="24" spans="1:11" ht="13.5" customHeight="1" thickBot="1" x14ac:dyDescent="0.3">
      <c r="A24" s="43" t="s">
        <v>31</v>
      </c>
      <c r="B24" s="278"/>
      <c r="C24" s="245"/>
      <c r="D24" s="246"/>
      <c r="E24" s="11">
        <f>0.35*0.295*0.6</f>
        <v>6.1949999999999991E-2</v>
      </c>
      <c r="F24" s="14">
        <f t="shared" si="8"/>
        <v>16.142050040355127</v>
      </c>
      <c r="G24" s="17">
        <v>0.74</v>
      </c>
      <c r="H24" s="14">
        <f t="shared" si="9"/>
        <v>11.945117029862795</v>
      </c>
      <c r="I24" s="18">
        <f t="shared" si="10"/>
        <v>41.816249999999989</v>
      </c>
      <c r="J24" s="27">
        <f t="shared" si="11"/>
        <v>0.54949999999999999</v>
      </c>
      <c r="K24" s="293"/>
    </row>
    <row r="25" spans="1:11" ht="15" customHeight="1" thickBot="1" x14ac:dyDescent="0.3">
      <c r="A25" s="212" t="s">
        <v>66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</row>
    <row r="26" spans="1:11" ht="13.5" customHeight="1" thickBot="1" x14ac:dyDescent="0.3">
      <c r="A26" s="44" t="s">
        <v>28</v>
      </c>
      <c r="B26" s="276" t="s">
        <v>72</v>
      </c>
      <c r="C26" s="131" t="s">
        <v>81</v>
      </c>
      <c r="D26" s="241"/>
      <c r="E26" s="9">
        <f>0.21*0.295*0.6</f>
        <v>3.7169999999999995E-2</v>
      </c>
      <c r="F26" s="12">
        <f>1/E26</f>
        <v>26.903416733925212</v>
      </c>
      <c r="G26" s="15">
        <v>0.74</v>
      </c>
      <c r="H26" s="12">
        <f>G26/E26</f>
        <v>19.908528383104656</v>
      </c>
      <c r="I26" s="18">
        <f>E20*600+(E20*600)*0.35</f>
        <v>30.107699999999994</v>
      </c>
      <c r="J26" s="27">
        <f>(I26*H26+50)/1000</f>
        <v>0.64939999999999998</v>
      </c>
      <c r="K26" s="288">
        <v>80.28</v>
      </c>
    </row>
    <row r="27" spans="1:11" ht="13.5" customHeight="1" thickBot="1" x14ac:dyDescent="0.3">
      <c r="A27" s="42" t="s">
        <v>29</v>
      </c>
      <c r="B27" s="277"/>
      <c r="C27" s="229"/>
      <c r="D27" s="230"/>
      <c r="E27" s="10">
        <f>0.21*0.395*0.6</f>
        <v>4.9769999999999995E-2</v>
      </c>
      <c r="F27" s="13">
        <f t="shared" ref="F27:F30" si="12">1/E27</f>
        <v>20.092425155716295</v>
      </c>
      <c r="G27" s="16">
        <v>0.75</v>
      </c>
      <c r="H27" s="13">
        <f t="shared" ref="H27:H30" si="13">G27/E27</f>
        <v>15.069318866787222</v>
      </c>
      <c r="I27" s="18">
        <f t="shared" ref="I27:I30" si="14">E21*600+(E21*600)*0.35</f>
        <v>40.313699999999997</v>
      </c>
      <c r="J27" s="27">
        <f t="shared" ref="J27:J30" si="15">(I27*H27+50)/1000</f>
        <v>0.65749999999999997</v>
      </c>
      <c r="K27" s="289"/>
    </row>
    <row r="28" spans="1:11" ht="13.5" customHeight="1" thickBot="1" x14ac:dyDescent="0.3">
      <c r="A28" s="7" t="s">
        <v>30</v>
      </c>
      <c r="B28" s="277"/>
      <c r="C28" s="229"/>
      <c r="D28" s="230"/>
      <c r="E28" s="10">
        <f>0.25*0.21*0.6</f>
        <v>3.15E-2</v>
      </c>
      <c r="F28" s="13">
        <f t="shared" si="12"/>
        <v>31.746031746031747</v>
      </c>
      <c r="G28" s="16">
        <v>0.95</v>
      </c>
      <c r="H28" s="13">
        <f t="shared" si="13"/>
        <v>30.158730158730158</v>
      </c>
      <c r="I28" s="18">
        <f t="shared" si="14"/>
        <v>25.514999999999997</v>
      </c>
      <c r="J28" s="27">
        <f t="shared" si="15"/>
        <v>0.8194999999999999</v>
      </c>
      <c r="K28" s="289"/>
    </row>
    <row r="29" spans="1:11" ht="13.5" customHeight="1" thickBot="1" x14ac:dyDescent="0.3">
      <c r="A29" s="7" t="s">
        <v>40</v>
      </c>
      <c r="B29" s="277"/>
      <c r="C29" s="229"/>
      <c r="D29" s="230"/>
      <c r="E29" s="10">
        <f>0.5*0.21*0.6</f>
        <v>6.3E-2</v>
      </c>
      <c r="F29" s="13">
        <f t="shared" si="12"/>
        <v>15.873015873015873</v>
      </c>
      <c r="G29" s="16">
        <v>0.95</v>
      </c>
      <c r="H29" s="13">
        <f t="shared" si="13"/>
        <v>15.079365079365079</v>
      </c>
      <c r="I29" s="18">
        <f t="shared" si="14"/>
        <v>51.029999999999994</v>
      </c>
      <c r="J29" s="27">
        <f t="shared" si="15"/>
        <v>0.8194999999999999</v>
      </c>
      <c r="K29" s="289"/>
    </row>
    <row r="30" spans="1:11" ht="13.5" customHeight="1" thickBot="1" x14ac:dyDescent="0.3">
      <c r="A30" s="8" t="s">
        <v>31</v>
      </c>
      <c r="B30" s="278"/>
      <c r="C30" s="242"/>
      <c r="D30" s="243"/>
      <c r="E30" s="11">
        <f>0.35*0.295*0.6</f>
        <v>6.1949999999999991E-2</v>
      </c>
      <c r="F30" s="14">
        <f t="shared" si="12"/>
        <v>16.142050040355127</v>
      </c>
      <c r="G30" s="17">
        <v>0.74</v>
      </c>
      <c r="H30" s="14">
        <f t="shared" si="13"/>
        <v>11.945117029862795</v>
      </c>
      <c r="I30" s="18">
        <f t="shared" si="14"/>
        <v>50.17949999999999</v>
      </c>
      <c r="J30" s="27">
        <f t="shared" si="15"/>
        <v>0.64939999999999998</v>
      </c>
      <c r="K30" s="290"/>
    </row>
    <row r="31" spans="1:11" ht="20.25" customHeight="1" thickBot="1" x14ac:dyDescent="0.3">
      <c r="A31" s="238" t="s">
        <v>61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11" ht="15" customHeight="1" thickBot="1" x14ac:dyDescent="0.3">
      <c r="A32" s="79" t="s">
        <v>2</v>
      </c>
      <c r="B32" s="80"/>
      <c r="C32" s="80"/>
      <c r="D32" s="80"/>
      <c r="E32" s="80"/>
      <c r="F32" s="80"/>
      <c r="G32" s="80"/>
      <c r="H32" s="80"/>
      <c r="I32" s="80"/>
      <c r="J32" s="80"/>
      <c r="K32" s="81"/>
    </row>
    <row r="33" spans="1:13" ht="6.75" customHeight="1" x14ac:dyDescent="0.25">
      <c r="A33" s="279" t="s">
        <v>36</v>
      </c>
      <c r="B33" s="298"/>
      <c r="C33" s="280"/>
      <c r="D33" s="281"/>
      <c r="E33" s="112" t="s">
        <v>1</v>
      </c>
      <c r="F33" s="171"/>
      <c r="G33" s="279" t="s">
        <v>41</v>
      </c>
      <c r="H33" s="280"/>
      <c r="I33" s="280"/>
      <c r="J33" s="281"/>
      <c r="K33" s="294" t="s">
        <v>55</v>
      </c>
    </row>
    <row r="34" spans="1:13" ht="4.5" customHeight="1" x14ac:dyDescent="0.25">
      <c r="A34" s="282"/>
      <c r="B34" s="299"/>
      <c r="C34" s="283"/>
      <c r="D34" s="284"/>
      <c r="E34" s="116"/>
      <c r="F34" s="301"/>
      <c r="G34" s="282"/>
      <c r="H34" s="283"/>
      <c r="I34" s="283"/>
      <c r="J34" s="284"/>
      <c r="K34" s="295"/>
    </row>
    <row r="35" spans="1:13" ht="13.5" customHeight="1" thickBot="1" x14ac:dyDescent="0.3">
      <c r="A35" s="285"/>
      <c r="B35" s="300"/>
      <c r="C35" s="286"/>
      <c r="D35" s="287"/>
      <c r="E35" s="302"/>
      <c r="F35" s="303"/>
      <c r="G35" s="285"/>
      <c r="H35" s="286"/>
      <c r="I35" s="286"/>
      <c r="J35" s="287"/>
      <c r="K35" s="295"/>
    </row>
    <row r="36" spans="1:13" s="3" customFormat="1" ht="12" customHeight="1" thickBot="1" x14ac:dyDescent="0.25">
      <c r="A36" s="156" t="s">
        <v>4</v>
      </c>
      <c r="B36" s="157"/>
      <c r="C36" s="158"/>
      <c r="D36" s="311"/>
      <c r="E36" s="160" t="s">
        <v>11</v>
      </c>
      <c r="F36" s="161"/>
      <c r="G36" s="309" t="s">
        <v>3</v>
      </c>
      <c r="H36" s="309"/>
      <c r="I36" s="309"/>
      <c r="J36" s="309"/>
      <c r="K36" s="30">
        <v>93.78</v>
      </c>
    </row>
    <row r="37" spans="1:13" s="3" customFormat="1" ht="12" customHeight="1" x14ac:dyDescent="0.2">
      <c r="A37" s="111" t="s">
        <v>5</v>
      </c>
      <c r="B37" s="112"/>
      <c r="C37" s="113"/>
      <c r="D37" s="114"/>
      <c r="E37" s="95" t="s">
        <v>12</v>
      </c>
      <c r="F37" s="98"/>
      <c r="G37" s="309"/>
      <c r="H37" s="309"/>
      <c r="I37" s="309"/>
      <c r="J37" s="309"/>
      <c r="K37" s="296">
        <v>113.82</v>
      </c>
    </row>
    <row r="38" spans="1:13" s="3" customFormat="1" ht="12" customHeight="1" thickBot="1" x14ac:dyDescent="0.25">
      <c r="A38" s="119" t="s">
        <v>6</v>
      </c>
      <c r="B38" s="120"/>
      <c r="C38" s="121"/>
      <c r="D38" s="122"/>
      <c r="E38" s="87"/>
      <c r="F38" s="90"/>
      <c r="G38" s="309"/>
      <c r="H38" s="309"/>
      <c r="I38" s="309"/>
      <c r="J38" s="309"/>
      <c r="K38" s="297"/>
    </row>
    <row r="39" spans="1:13" s="3" customFormat="1" ht="12" customHeight="1" x14ac:dyDescent="0.2">
      <c r="A39" s="111" t="s">
        <v>7</v>
      </c>
      <c r="B39" s="112"/>
      <c r="C39" s="113"/>
      <c r="D39" s="114"/>
      <c r="E39" s="95" t="s">
        <v>13</v>
      </c>
      <c r="F39" s="98"/>
      <c r="G39" s="309"/>
      <c r="H39" s="309"/>
      <c r="I39" s="309"/>
      <c r="J39" s="309"/>
      <c r="K39" s="296">
        <v>133.86000000000001</v>
      </c>
    </row>
    <row r="40" spans="1:13" s="3" customFormat="1" ht="12" customHeight="1" thickBot="1" x14ac:dyDescent="0.25">
      <c r="A40" s="119" t="s">
        <v>8</v>
      </c>
      <c r="B40" s="120"/>
      <c r="C40" s="121"/>
      <c r="D40" s="122"/>
      <c r="E40" s="87"/>
      <c r="F40" s="90"/>
      <c r="G40" s="309"/>
      <c r="H40" s="309"/>
      <c r="I40" s="309"/>
      <c r="J40" s="309"/>
      <c r="K40" s="297"/>
    </row>
    <row r="41" spans="1:13" s="3" customFormat="1" ht="12" customHeight="1" x14ac:dyDescent="0.2">
      <c r="A41" s="175" t="s">
        <v>9</v>
      </c>
      <c r="B41" s="176"/>
      <c r="C41" s="177"/>
      <c r="D41" s="308"/>
      <c r="E41" s="103" t="s">
        <v>14</v>
      </c>
      <c r="F41" s="74"/>
      <c r="G41" s="309"/>
      <c r="H41" s="309"/>
      <c r="I41" s="309"/>
      <c r="J41" s="309"/>
      <c r="K41" s="296">
        <v>173.76</v>
      </c>
    </row>
    <row r="42" spans="1:13" s="3" customFormat="1" ht="12" customHeight="1" thickBot="1" x14ac:dyDescent="0.25">
      <c r="A42" s="119" t="s">
        <v>10</v>
      </c>
      <c r="B42" s="120"/>
      <c r="C42" s="121"/>
      <c r="D42" s="122"/>
      <c r="E42" s="87"/>
      <c r="F42" s="90"/>
      <c r="G42" s="310"/>
      <c r="H42" s="310"/>
      <c r="I42" s="310"/>
      <c r="J42" s="310"/>
      <c r="K42" s="304"/>
    </row>
    <row r="43" spans="1:13" ht="13.5" customHeight="1" thickBot="1" x14ac:dyDescent="0.3">
      <c r="A43" s="79" t="s">
        <v>51</v>
      </c>
      <c r="B43" s="80"/>
      <c r="C43" s="80"/>
      <c r="D43" s="80"/>
      <c r="E43" s="80"/>
      <c r="F43" s="80"/>
      <c r="G43" s="80"/>
      <c r="H43" s="80"/>
      <c r="I43" s="80"/>
      <c r="J43" s="80"/>
      <c r="K43" s="81"/>
    </row>
    <row r="44" spans="1:13" ht="14.25" customHeight="1" x14ac:dyDescent="0.25">
      <c r="A44" s="260" t="s">
        <v>15</v>
      </c>
      <c r="B44" s="305"/>
      <c r="C44" s="261"/>
      <c r="D44" s="261"/>
      <c r="E44" s="262"/>
      <c r="F44" s="260" t="s">
        <v>53</v>
      </c>
      <c r="G44" s="262"/>
      <c r="H44" s="260" t="s">
        <v>54</v>
      </c>
      <c r="I44" s="261"/>
      <c r="J44" s="262"/>
      <c r="K44" s="257" t="s">
        <v>42</v>
      </c>
    </row>
    <row r="45" spans="1:13" ht="3.75" hidden="1" customHeight="1" x14ac:dyDescent="0.25">
      <c r="A45" s="263"/>
      <c r="B45" s="306"/>
      <c r="C45" s="264"/>
      <c r="D45" s="264"/>
      <c r="E45" s="265"/>
      <c r="F45" s="263"/>
      <c r="G45" s="265"/>
      <c r="H45" s="263"/>
      <c r="I45" s="264"/>
      <c r="J45" s="265"/>
      <c r="K45" s="258"/>
    </row>
    <row r="46" spans="1:13" ht="0.75" customHeight="1" thickBot="1" x14ac:dyDescent="0.3">
      <c r="A46" s="266"/>
      <c r="B46" s="307"/>
      <c r="C46" s="267"/>
      <c r="D46" s="267"/>
      <c r="E46" s="268"/>
      <c r="F46" s="266"/>
      <c r="G46" s="268"/>
      <c r="H46" s="266"/>
      <c r="I46" s="267"/>
      <c r="J46" s="268"/>
      <c r="K46" s="259"/>
    </row>
    <row r="47" spans="1:13" s="3" customFormat="1" ht="12" customHeight="1" x14ac:dyDescent="0.2">
      <c r="A47" s="95" t="s">
        <v>43</v>
      </c>
      <c r="B47" s="96"/>
      <c r="C47" s="97"/>
      <c r="D47" s="97"/>
      <c r="E47" s="98"/>
      <c r="F47" s="96">
        <v>0.20300000000000001</v>
      </c>
      <c r="G47" s="269"/>
      <c r="H47" s="95">
        <v>0.48499999999999999</v>
      </c>
      <c r="I47" s="97"/>
      <c r="J47" s="98"/>
      <c r="K47" s="51">
        <f>F47*$M$47</f>
        <v>24.01896</v>
      </c>
      <c r="M47" s="31">
        <v>118.32</v>
      </c>
    </row>
    <row r="48" spans="1:13" s="3" customFormat="1" ht="12" customHeight="1" x14ac:dyDescent="0.2">
      <c r="A48" s="66" t="s">
        <v>44</v>
      </c>
      <c r="B48" s="67"/>
      <c r="C48" s="68"/>
      <c r="D48" s="68"/>
      <c r="E48" s="69"/>
      <c r="F48" s="67">
        <v>0.26500000000000001</v>
      </c>
      <c r="G48" s="70"/>
      <c r="H48" s="66">
        <v>0.64</v>
      </c>
      <c r="I48" s="68"/>
      <c r="J48" s="69"/>
      <c r="K48" s="46">
        <f t="shared" ref="K48:K50" si="16">F48*$M$47</f>
        <v>31.354800000000001</v>
      </c>
      <c r="M48" s="31"/>
    </row>
    <row r="49" spans="1:13" s="3" customFormat="1" ht="12" customHeight="1" x14ac:dyDescent="0.2">
      <c r="A49" s="66" t="s">
        <v>45</v>
      </c>
      <c r="B49" s="67"/>
      <c r="C49" s="68"/>
      <c r="D49" s="68"/>
      <c r="E49" s="69"/>
      <c r="F49" s="67">
        <v>0.33100000000000002</v>
      </c>
      <c r="G49" s="70"/>
      <c r="H49" s="66">
        <v>0.79</v>
      </c>
      <c r="I49" s="68"/>
      <c r="J49" s="69"/>
      <c r="K49" s="46">
        <f t="shared" si="16"/>
        <v>39.163919999999997</v>
      </c>
      <c r="M49" s="31"/>
    </row>
    <row r="50" spans="1:13" s="3" customFormat="1" ht="12" customHeight="1" thickBot="1" x14ac:dyDescent="0.25">
      <c r="A50" s="87" t="s">
        <v>46</v>
      </c>
      <c r="B50" s="88"/>
      <c r="C50" s="89"/>
      <c r="D50" s="89"/>
      <c r="E50" s="90"/>
      <c r="F50" s="88">
        <v>0.39800000000000002</v>
      </c>
      <c r="G50" s="270"/>
      <c r="H50" s="87">
        <v>0.96</v>
      </c>
      <c r="I50" s="89"/>
      <c r="J50" s="90"/>
      <c r="K50" s="45">
        <f t="shared" si="16"/>
        <v>47.091360000000002</v>
      </c>
      <c r="M50" s="31"/>
    </row>
    <row r="51" spans="1:13" s="3" customFormat="1" ht="12" customHeight="1" x14ac:dyDescent="0.2">
      <c r="A51" s="95" t="s">
        <v>47</v>
      </c>
      <c r="B51" s="96"/>
      <c r="C51" s="97"/>
      <c r="D51" s="97"/>
      <c r="E51" s="98"/>
      <c r="F51" s="96">
        <v>0.40600000000000003</v>
      </c>
      <c r="G51" s="269"/>
      <c r="H51" s="95">
        <v>0.97</v>
      </c>
      <c r="I51" s="97"/>
      <c r="J51" s="98"/>
      <c r="K51" s="51">
        <f>F51*$M$51</f>
        <v>44.505720000000004</v>
      </c>
      <c r="M51" s="31">
        <v>109.62</v>
      </c>
    </row>
    <row r="52" spans="1:13" s="3" customFormat="1" ht="12" customHeight="1" x14ac:dyDescent="0.2">
      <c r="A52" s="66" t="s">
        <v>48</v>
      </c>
      <c r="B52" s="67"/>
      <c r="C52" s="68"/>
      <c r="D52" s="68"/>
      <c r="E52" s="69"/>
      <c r="F52" s="67">
        <v>0.54300000000000004</v>
      </c>
      <c r="G52" s="70"/>
      <c r="H52" s="66">
        <v>1.3</v>
      </c>
      <c r="I52" s="68"/>
      <c r="J52" s="69"/>
      <c r="K52" s="5">
        <f t="shared" ref="K52:K54" si="17">F52*$M$51</f>
        <v>59.523660000000007</v>
      </c>
      <c r="M52" s="31"/>
    </row>
    <row r="53" spans="1:13" s="3" customFormat="1" ht="12" customHeight="1" x14ac:dyDescent="0.2">
      <c r="A53" s="66" t="s">
        <v>49</v>
      </c>
      <c r="B53" s="67"/>
      <c r="C53" s="68"/>
      <c r="D53" s="68"/>
      <c r="E53" s="69"/>
      <c r="F53" s="67">
        <v>0.67900000000000005</v>
      </c>
      <c r="G53" s="70"/>
      <c r="H53" s="66">
        <v>1.63</v>
      </c>
      <c r="I53" s="68"/>
      <c r="J53" s="69"/>
      <c r="K53" s="5">
        <f t="shared" si="17"/>
        <v>74.43198000000001</v>
      </c>
      <c r="M53" s="31"/>
    </row>
    <row r="54" spans="1:13" s="3" customFormat="1" ht="12" customHeight="1" thickBot="1" x14ac:dyDescent="0.25">
      <c r="A54" s="87" t="s">
        <v>50</v>
      </c>
      <c r="B54" s="88"/>
      <c r="C54" s="89"/>
      <c r="D54" s="89"/>
      <c r="E54" s="90"/>
      <c r="F54" s="88">
        <v>0.81499999999999995</v>
      </c>
      <c r="G54" s="270"/>
      <c r="H54" s="87">
        <v>1.96</v>
      </c>
      <c r="I54" s="89"/>
      <c r="J54" s="90"/>
      <c r="K54" s="52">
        <f t="shared" si="17"/>
        <v>89.340299999999999</v>
      </c>
      <c r="M54" s="31"/>
    </row>
    <row r="55" spans="1:13" s="3" customFormat="1" ht="12" customHeight="1" x14ac:dyDescent="0.2">
      <c r="A55" s="95" t="s">
        <v>16</v>
      </c>
      <c r="B55" s="96"/>
      <c r="C55" s="97"/>
      <c r="D55" s="97"/>
      <c r="E55" s="98"/>
      <c r="F55" s="96">
        <v>0.24</v>
      </c>
      <c r="G55" s="269"/>
      <c r="H55" s="95">
        <v>0.57999999999999996</v>
      </c>
      <c r="I55" s="97"/>
      <c r="J55" s="98"/>
      <c r="K55" s="51">
        <f>F55*M55</f>
        <v>55.123199999999997</v>
      </c>
      <c r="M55" s="31">
        <v>229.68</v>
      </c>
    </row>
    <row r="56" spans="1:13" s="3" customFormat="1" ht="12" customHeight="1" thickBot="1" x14ac:dyDescent="0.25">
      <c r="A56" s="87" t="s">
        <v>17</v>
      </c>
      <c r="B56" s="88"/>
      <c r="C56" s="89"/>
      <c r="D56" s="89"/>
      <c r="E56" s="90"/>
      <c r="F56" s="88">
        <v>0.4</v>
      </c>
      <c r="G56" s="270"/>
      <c r="H56" s="87">
        <v>0.96</v>
      </c>
      <c r="I56" s="89"/>
      <c r="J56" s="90"/>
      <c r="K56" s="52">
        <f t="shared" ref="K56:K60" si="18">F56*M56</f>
        <v>86.448000000000008</v>
      </c>
      <c r="M56" s="31">
        <v>216.12</v>
      </c>
    </row>
    <row r="57" spans="1:13" s="3" customFormat="1" ht="12" customHeight="1" x14ac:dyDescent="0.2">
      <c r="A57" s="103" t="s">
        <v>18</v>
      </c>
      <c r="B57" s="72"/>
      <c r="C57" s="73"/>
      <c r="D57" s="73"/>
      <c r="E57" s="74"/>
      <c r="F57" s="72">
        <v>0.1</v>
      </c>
      <c r="G57" s="256"/>
      <c r="H57" s="103">
        <v>0.25</v>
      </c>
      <c r="I57" s="73"/>
      <c r="J57" s="74"/>
      <c r="K57" s="57">
        <f t="shared" ref="K57:K58" si="19">F57*M57</f>
        <v>39.06</v>
      </c>
      <c r="M57" s="31">
        <v>390.6</v>
      </c>
    </row>
    <row r="58" spans="1:13" s="3" customFormat="1" ht="12" customHeight="1" thickBot="1" x14ac:dyDescent="0.25">
      <c r="A58" s="87" t="s">
        <v>19</v>
      </c>
      <c r="B58" s="88"/>
      <c r="C58" s="89"/>
      <c r="D58" s="89"/>
      <c r="E58" s="90"/>
      <c r="F58" s="88">
        <v>0.27</v>
      </c>
      <c r="G58" s="270"/>
      <c r="H58" s="87">
        <v>0.67500000000000004</v>
      </c>
      <c r="I58" s="89"/>
      <c r="J58" s="90"/>
      <c r="K58" s="5">
        <f t="shared" si="19"/>
        <v>100.44000000000001</v>
      </c>
      <c r="M58" s="31">
        <v>372</v>
      </c>
    </row>
    <row r="59" spans="1:13" s="3" customFormat="1" ht="12" customHeight="1" x14ac:dyDescent="0.2">
      <c r="A59" s="71" t="s">
        <v>91</v>
      </c>
      <c r="B59" s="72"/>
      <c r="C59" s="73"/>
      <c r="D59" s="73"/>
      <c r="E59" s="74"/>
      <c r="F59" s="91">
        <v>0.18</v>
      </c>
      <c r="G59" s="92"/>
      <c r="H59" s="91">
        <v>0.44600000000000001</v>
      </c>
      <c r="I59" s="93"/>
      <c r="J59" s="94"/>
      <c r="K59" s="46">
        <f t="shared" si="18"/>
        <v>56.102399999999996</v>
      </c>
      <c r="M59" s="31">
        <v>311.68</v>
      </c>
    </row>
    <row r="60" spans="1:13" s="3" customFormat="1" ht="12" customHeight="1" thickBot="1" x14ac:dyDescent="0.25">
      <c r="A60" s="71" t="s">
        <v>92</v>
      </c>
      <c r="B60" s="72"/>
      <c r="C60" s="73"/>
      <c r="D60" s="73"/>
      <c r="E60" s="74"/>
      <c r="F60" s="75">
        <v>0.38</v>
      </c>
      <c r="G60" s="76"/>
      <c r="H60" s="75">
        <v>0.92700000000000005</v>
      </c>
      <c r="I60" s="77"/>
      <c r="J60" s="78"/>
      <c r="K60" s="5">
        <f t="shared" si="18"/>
        <v>115.6416</v>
      </c>
      <c r="M60" s="31">
        <v>304.32</v>
      </c>
    </row>
    <row r="61" spans="1:13" ht="14.25" customHeight="1" thickBot="1" x14ac:dyDescent="0.3">
      <c r="A61" s="79" t="s">
        <v>20</v>
      </c>
      <c r="B61" s="80"/>
      <c r="C61" s="80"/>
      <c r="D61" s="80"/>
      <c r="E61" s="80"/>
      <c r="F61" s="80"/>
      <c r="G61" s="80"/>
      <c r="H61" s="80"/>
      <c r="I61" s="80"/>
      <c r="J61" s="80"/>
      <c r="K61" s="81"/>
    </row>
    <row r="62" spans="1:13" ht="10.5" customHeight="1" thickBot="1" x14ac:dyDescent="0.3">
      <c r="A62" s="271" t="s">
        <v>52</v>
      </c>
      <c r="B62" s="272"/>
      <c r="C62" s="273"/>
      <c r="D62" s="273"/>
      <c r="E62" s="274"/>
      <c r="F62" s="272" t="s">
        <v>53</v>
      </c>
      <c r="G62" s="275"/>
      <c r="H62" s="271" t="s">
        <v>54</v>
      </c>
      <c r="I62" s="273"/>
      <c r="J62" s="274"/>
      <c r="K62" s="58" t="s">
        <v>42</v>
      </c>
    </row>
    <row r="63" spans="1:13" s="3" customFormat="1" ht="12" customHeight="1" x14ac:dyDescent="0.2">
      <c r="A63" s="95" t="s">
        <v>21</v>
      </c>
      <c r="B63" s="97"/>
      <c r="C63" s="97"/>
      <c r="D63" s="97"/>
      <c r="E63" s="98"/>
      <c r="F63" s="96">
        <v>1</v>
      </c>
      <c r="G63" s="98"/>
      <c r="H63" s="96">
        <v>2.4</v>
      </c>
      <c r="I63" s="97"/>
      <c r="J63" s="98"/>
      <c r="K63" s="59">
        <f>M63</f>
        <v>86.76</v>
      </c>
      <c r="M63" s="31">
        <v>86.76</v>
      </c>
    </row>
    <row r="64" spans="1:13" s="3" customFormat="1" ht="12" customHeight="1" x14ac:dyDescent="0.2">
      <c r="A64" s="66" t="s">
        <v>22</v>
      </c>
      <c r="B64" s="68"/>
      <c r="C64" s="68"/>
      <c r="D64" s="68"/>
      <c r="E64" s="69"/>
      <c r="F64" s="67">
        <v>1</v>
      </c>
      <c r="G64" s="69"/>
      <c r="H64" s="67">
        <v>2.4</v>
      </c>
      <c r="I64" s="68"/>
      <c r="J64" s="69"/>
      <c r="K64" s="60">
        <f t="shared" ref="K64:K65" si="20">M64</f>
        <v>95.52</v>
      </c>
      <c r="M64" s="31">
        <v>95.52</v>
      </c>
    </row>
    <row r="65" spans="1:14" s="3" customFormat="1" ht="12" customHeight="1" x14ac:dyDescent="0.2">
      <c r="A65" s="66" t="s">
        <v>23</v>
      </c>
      <c r="B65" s="68"/>
      <c r="C65" s="68"/>
      <c r="D65" s="68"/>
      <c r="E65" s="69"/>
      <c r="F65" s="67">
        <v>1</v>
      </c>
      <c r="G65" s="69"/>
      <c r="H65" s="67">
        <v>2.5</v>
      </c>
      <c r="I65" s="68"/>
      <c r="J65" s="69"/>
      <c r="K65" s="60">
        <f t="shared" si="20"/>
        <v>101.88</v>
      </c>
      <c r="M65" s="31">
        <v>101.88</v>
      </c>
    </row>
    <row r="66" spans="1:14" ht="10.5" customHeight="1" x14ac:dyDescent="0.25">
      <c r="A66" s="66" t="s">
        <v>88</v>
      </c>
      <c r="B66" s="68"/>
      <c r="C66" s="68"/>
      <c r="D66" s="68"/>
      <c r="E66" s="69"/>
      <c r="F66" s="67">
        <v>1</v>
      </c>
      <c r="G66" s="69"/>
      <c r="H66" s="67">
        <v>2.5</v>
      </c>
      <c r="I66" s="68"/>
      <c r="J66" s="69"/>
      <c r="K66" s="35">
        <v>127.74</v>
      </c>
      <c r="L66" s="55"/>
      <c r="M66" s="31">
        <v>127.74</v>
      </c>
      <c r="N66" s="56"/>
    </row>
    <row r="67" spans="1:14" ht="11.25" customHeight="1" thickBot="1" x14ac:dyDescent="0.3">
      <c r="A67" s="87" t="s">
        <v>89</v>
      </c>
      <c r="B67" s="89"/>
      <c r="C67" s="89"/>
      <c r="D67" s="89"/>
      <c r="E67" s="90"/>
      <c r="F67" s="88">
        <v>1</v>
      </c>
      <c r="G67" s="90"/>
      <c r="H67" s="88">
        <v>2.5</v>
      </c>
      <c r="I67" s="89"/>
      <c r="J67" s="90"/>
      <c r="K67" s="36">
        <v>138.41999999999999</v>
      </c>
      <c r="L67" s="55"/>
      <c r="M67" s="31">
        <v>138.41999999999999</v>
      </c>
      <c r="N67" s="56"/>
    </row>
  </sheetData>
  <mergeCells count="125">
    <mergeCell ref="A67:E67"/>
    <mergeCell ref="F67:G67"/>
    <mergeCell ref="H67:J67"/>
    <mergeCell ref="C20:D21"/>
    <mergeCell ref="C1:K1"/>
    <mergeCell ref="C2:K2"/>
    <mergeCell ref="C3:K3"/>
    <mergeCell ref="J4:K4"/>
    <mergeCell ref="K26:K30"/>
    <mergeCell ref="A4:D4"/>
    <mergeCell ref="J6:J8"/>
    <mergeCell ref="K6:K8"/>
    <mergeCell ref="A9:K9"/>
    <mergeCell ref="K10:K12"/>
    <mergeCell ref="A13:K13"/>
    <mergeCell ref="A5:K5"/>
    <mergeCell ref="A6:A8"/>
    <mergeCell ref="B6:B8"/>
    <mergeCell ref="B10:B12"/>
    <mergeCell ref="B14:B18"/>
    <mergeCell ref="B20:B24"/>
    <mergeCell ref="C10:D10"/>
    <mergeCell ref="C11:D11"/>
    <mergeCell ref="A31:K31"/>
    <mergeCell ref="A32:K32"/>
    <mergeCell ref="K33:K35"/>
    <mergeCell ref="K37:K38"/>
    <mergeCell ref="K39:K40"/>
    <mergeCell ref="A51:E51"/>
    <mergeCell ref="A65:E65"/>
    <mergeCell ref="F63:G63"/>
    <mergeCell ref="F64:G64"/>
    <mergeCell ref="F65:G65"/>
    <mergeCell ref="H63:J63"/>
    <mergeCell ref="A33:D35"/>
    <mergeCell ref="E33:F35"/>
    <mergeCell ref="K41:K42"/>
    <mergeCell ref="A44:E46"/>
    <mergeCell ref="A47:E47"/>
    <mergeCell ref="A48:E48"/>
    <mergeCell ref="A49:E49"/>
    <mergeCell ref="A43:K43"/>
    <mergeCell ref="A41:D41"/>
    <mergeCell ref="A42:D42"/>
    <mergeCell ref="G36:J42"/>
    <mergeCell ref="E41:F42"/>
    <mergeCell ref="A36:D36"/>
    <mergeCell ref="A37:D37"/>
    <mergeCell ref="A66:E66"/>
    <mergeCell ref="F66:G66"/>
    <mergeCell ref="A63:E63"/>
    <mergeCell ref="G33:J35"/>
    <mergeCell ref="E36:F36"/>
    <mergeCell ref="E37:F38"/>
    <mergeCell ref="E39:F40"/>
    <mergeCell ref="H66:J66"/>
    <mergeCell ref="K14:K18"/>
    <mergeCell ref="A19:K19"/>
    <mergeCell ref="K20:K24"/>
    <mergeCell ref="A25:K25"/>
    <mergeCell ref="H64:J64"/>
    <mergeCell ref="H65:J65"/>
    <mergeCell ref="H54:J54"/>
    <mergeCell ref="H55:J55"/>
    <mergeCell ref="H56:J56"/>
    <mergeCell ref="H59:J59"/>
    <mergeCell ref="H60:J60"/>
    <mergeCell ref="F60:G60"/>
    <mergeCell ref="F54:G54"/>
    <mergeCell ref="F55:G55"/>
    <mergeCell ref="F56:G56"/>
    <mergeCell ref="H57:J57"/>
    <mergeCell ref="F6:F8"/>
    <mergeCell ref="G6:G8"/>
    <mergeCell ref="H6:H8"/>
    <mergeCell ref="I6:I8"/>
    <mergeCell ref="C26:D30"/>
    <mergeCell ref="C16:D16"/>
    <mergeCell ref="C14:D15"/>
    <mergeCell ref="C17:D18"/>
    <mergeCell ref="B26:B30"/>
    <mergeCell ref="C6:D8"/>
    <mergeCell ref="C12:D12"/>
    <mergeCell ref="C22:D22"/>
    <mergeCell ref="C23:D24"/>
    <mergeCell ref="E6:E8"/>
    <mergeCell ref="A61:K61"/>
    <mergeCell ref="A57:E57"/>
    <mergeCell ref="F57:G57"/>
    <mergeCell ref="A58:E58"/>
    <mergeCell ref="F58:G58"/>
    <mergeCell ref="H58:J58"/>
    <mergeCell ref="A38:D38"/>
    <mergeCell ref="A39:D39"/>
    <mergeCell ref="A40:D40"/>
    <mergeCell ref="F51:G51"/>
    <mergeCell ref="A50:E50"/>
    <mergeCell ref="F59:G59"/>
    <mergeCell ref="A56:E56"/>
    <mergeCell ref="A59:E59"/>
    <mergeCell ref="A60:E60"/>
    <mergeCell ref="A64:E64"/>
    <mergeCell ref="K44:K46"/>
    <mergeCell ref="H44:J46"/>
    <mergeCell ref="H47:J47"/>
    <mergeCell ref="H48:J48"/>
    <mergeCell ref="H49:J49"/>
    <mergeCell ref="H50:J50"/>
    <mergeCell ref="H51:J51"/>
    <mergeCell ref="H52:J52"/>
    <mergeCell ref="H53:J53"/>
    <mergeCell ref="F52:G52"/>
    <mergeCell ref="F53:G53"/>
    <mergeCell ref="F44:G46"/>
    <mergeCell ref="F47:G47"/>
    <mergeCell ref="F48:G48"/>
    <mergeCell ref="F49:G49"/>
    <mergeCell ref="A52:E52"/>
    <mergeCell ref="A53:E53"/>
    <mergeCell ref="A54:E54"/>
    <mergeCell ref="A55:E55"/>
    <mergeCell ref="F50:G50"/>
    <mergeCell ref="A62:E62"/>
    <mergeCell ref="F62:G62"/>
    <mergeCell ref="H62:J62"/>
  </mergeCells>
  <printOptions horizontalCentered="1" verticalCentered="1"/>
  <pageMargins left="7.874015748031496E-2" right="7.874015748031496E-2" top="0" bottom="0" header="0" footer="0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I17" sqref="I17"/>
    </sheetView>
  </sheetViews>
  <sheetFormatPr defaultColWidth="9.140625" defaultRowHeight="15" x14ac:dyDescent="0.25"/>
  <cols>
    <col min="1" max="1" width="12.85546875" style="1" customWidth="1"/>
    <col min="2" max="2" width="7.85546875" style="1" customWidth="1"/>
    <col min="3" max="3" width="10.7109375" style="1" customWidth="1"/>
    <col min="4" max="4" width="8.5703125" style="1" customWidth="1"/>
    <col min="5" max="5" width="9.140625" style="1"/>
    <col min="6" max="6" width="10" style="1" bestFit="1" customWidth="1"/>
    <col min="7" max="7" width="9.140625" style="1"/>
    <col min="8" max="8" width="10" style="1" customWidth="1"/>
    <col min="9" max="9" width="8.28515625" style="1" customWidth="1"/>
    <col min="10" max="10" width="9.140625" style="1"/>
    <col min="11" max="11" width="23.28515625" style="1" customWidth="1"/>
    <col min="12" max="16384" width="9.140625" style="1"/>
  </cols>
  <sheetData>
    <row r="1" spans="1:16" ht="25.5" customHeight="1" x14ac:dyDescent="0.25">
      <c r="C1" s="315"/>
      <c r="D1" s="315"/>
      <c r="E1" s="315"/>
      <c r="F1" s="315"/>
      <c r="G1" s="315"/>
      <c r="H1" s="315"/>
      <c r="I1" s="315"/>
      <c r="J1" s="315"/>
      <c r="K1" s="315"/>
    </row>
    <row r="2" spans="1:16" ht="18.75" customHeight="1" x14ac:dyDescent="0.25">
      <c r="C2" s="316"/>
      <c r="D2" s="316"/>
      <c r="E2" s="316"/>
      <c r="F2" s="316"/>
      <c r="G2" s="316"/>
      <c r="H2" s="316"/>
      <c r="I2" s="316"/>
      <c r="J2" s="316"/>
      <c r="K2" s="316"/>
    </row>
    <row r="3" spans="1:16" ht="37.5" customHeight="1" x14ac:dyDescent="0.25">
      <c r="C3" s="317"/>
      <c r="D3" s="317"/>
      <c r="E3" s="317"/>
      <c r="F3" s="317"/>
      <c r="G3" s="317"/>
      <c r="H3" s="317"/>
      <c r="I3" s="317"/>
      <c r="J3" s="317"/>
      <c r="K3" s="317"/>
    </row>
    <row r="4" spans="1:16" s="3" customFormat="1" ht="12" customHeight="1" x14ac:dyDescent="0.2">
      <c r="A4" s="187" t="str">
        <f>'Юр. лица'!A4:D4</f>
        <v>Цены действительны с 02.09.2024 года.</v>
      </c>
      <c r="B4" s="187"/>
      <c r="C4" s="187"/>
      <c r="D4" s="187"/>
      <c r="E4" s="2"/>
      <c r="F4" s="2"/>
      <c r="G4" s="33"/>
      <c r="H4" s="33"/>
      <c r="I4" s="33"/>
      <c r="J4" s="318"/>
      <c r="K4" s="318"/>
    </row>
    <row r="5" spans="1:16" ht="14.25" customHeight="1" thickBot="1" x14ac:dyDescent="0.3">
      <c r="A5" s="225" t="s">
        <v>35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6" ht="15" customHeight="1" x14ac:dyDescent="0.25">
      <c r="A6" s="202" t="s">
        <v>0</v>
      </c>
      <c r="B6" s="312" t="s">
        <v>70</v>
      </c>
      <c r="C6" s="190" t="s">
        <v>1</v>
      </c>
      <c r="D6" s="191"/>
      <c r="E6" s="202" t="s">
        <v>32</v>
      </c>
      <c r="F6" s="182" t="s">
        <v>73</v>
      </c>
      <c r="G6" s="202" t="s">
        <v>56</v>
      </c>
      <c r="H6" s="215" t="s">
        <v>37</v>
      </c>
      <c r="I6" s="202" t="s">
        <v>34</v>
      </c>
      <c r="J6" s="202" t="s">
        <v>38</v>
      </c>
      <c r="K6" s="182" t="s">
        <v>87</v>
      </c>
    </row>
    <row r="7" spans="1:16" x14ac:dyDescent="0.25">
      <c r="A7" s="203"/>
      <c r="B7" s="313"/>
      <c r="C7" s="192"/>
      <c r="D7" s="193"/>
      <c r="E7" s="203"/>
      <c r="F7" s="183"/>
      <c r="G7" s="203"/>
      <c r="H7" s="216"/>
      <c r="I7" s="203"/>
      <c r="J7" s="203"/>
      <c r="K7" s="183"/>
    </row>
    <row r="8" spans="1:16" ht="14.25" customHeight="1" thickBot="1" x14ac:dyDescent="0.3">
      <c r="A8" s="203"/>
      <c r="B8" s="314"/>
      <c r="C8" s="194"/>
      <c r="D8" s="195"/>
      <c r="E8" s="203"/>
      <c r="F8" s="183"/>
      <c r="G8" s="203"/>
      <c r="H8" s="216"/>
      <c r="I8" s="203"/>
      <c r="J8" s="203"/>
      <c r="K8" s="184"/>
    </row>
    <row r="9" spans="1:16" ht="15" customHeight="1" thickBot="1" x14ac:dyDescent="0.3">
      <c r="A9" s="207" t="s">
        <v>39</v>
      </c>
      <c r="B9" s="208"/>
      <c r="C9" s="208"/>
      <c r="D9" s="208"/>
      <c r="E9" s="208"/>
      <c r="F9" s="208"/>
      <c r="G9" s="208"/>
      <c r="H9" s="208"/>
      <c r="I9" s="208"/>
      <c r="J9" s="209"/>
      <c r="K9" s="319" t="s">
        <v>85</v>
      </c>
    </row>
    <row r="10" spans="1:16" ht="13.5" customHeight="1" thickBot="1" x14ac:dyDescent="0.3">
      <c r="A10" s="6" t="s">
        <v>24</v>
      </c>
      <c r="B10" s="276" t="s">
        <v>71</v>
      </c>
      <c r="C10" s="196" t="s">
        <v>79</v>
      </c>
      <c r="D10" s="197"/>
      <c r="E10" s="21">
        <f>0.105*0.395*0.6</f>
        <v>2.4884999999999997E-2</v>
      </c>
      <c r="F10" s="12">
        <f>1/E10</f>
        <v>40.184850311432591</v>
      </c>
      <c r="G10" s="24">
        <v>0.75</v>
      </c>
      <c r="H10" s="12">
        <f>G10/E10</f>
        <v>30.138637733574445</v>
      </c>
      <c r="I10" s="25">
        <f>E10*500+(E10*500)*0.35</f>
        <v>16.797374999999999</v>
      </c>
      <c r="J10" s="27">
        <f>(I10*H10+50)/1000</f>
        <v>0.55625000000000002</v>
      </c>
      <c r="K10" s="320"/>
    </row>
    <row r="11" spans="1:16" ht="13.5" customHeight="1" thickBot="1" x14ac:dyDescent="0.3">
      <c r="A11" s="7" t="s">
        <v>26</v>
      </c>
      <c r="B11" s="277"/>
      <c r="C11" s="198" t="s">
        <v>75</v>
      </c>
      <c r="D11" s="199"/>
      <c r="E11" s="10">
        <f>0.12*0.395*0.6</f>
        <v>2.8439999999999997E-2</v>
      </c>
      <c r="F11" s="22">
        <f t="shared" ref="F11:F12" si="0">1/E11</f>
        <v>35.16174402250352</v>
      </c>
      <c r="G11" s="16">
        <v>0.77</v>
      </c>
      <c r="H11" s="22">
        <f t="shared" ref="H11:H12" si="1">G11/E11</f>
        <v>27.07454289732771</v>
      </c>
      <c r="I11" s="25">
        <f t="shared" ref="I11:I12" si="2">E11*500+(E11*500)*0.35</f>
        <v>19.196999999999999</v>
      </c>
      <c r="J11" s="27">
        <f t="shared" ref="J11:J12" si="3">(I11*H11+50)/1000</f>
        <v>0.56974999999999998</v>
      </c>
      <c r="K11" s="320"/>
    </row>
    <row r="12" spans="1:16" ht="13.5" customHeight="1" thickBot="1" x14ac:dyDescent="0.3">
      <c r="A12" s="8" t="s">
        <v>27</v>
      </c>
      <c r="B12" s="278"/>
      <c r="C12" s="200" t="s">
        <v>74</v>
      </c>
      <c r="D12" s="201"/>
      <c r="E12" s="11">
        <f>0.15*0.395*0.6</f>
        <v>3.5549999999999998E-2</v>
      </c>
      <c r="F12" s="23">
        <f t="shared" si="0"/>
        <v>28.129395218002813</v>
      </c>
      <c r="G12" s="17">
        <v>0.75</v>
      </c>
      <c r="H12" s="23">
        <f t="shared" si="1"/>
        <v>21.09704641350211</v>
      </c>
      <c r="I12" s="25">
        <f t="shared" si="2"/>
        <v>23.996249999999996</v>
      </c>
      <c r="J12" s="27">
        <f t="shared" si="3"/>
        <v>0.55625000000000002</v>
      </c>
      <c r="K12" s="320"/>
    </row>
    <row r="13" spans="1:16" ht="14.25" customHeight="1" thickBot="1" x14ac:dyDescent="0.3">
      <c r="A13" s="212" t="s">
        <v>64</v>
      </c>
      <c r="B13" s="213"/>
      <c r="C13" s="213"/>
      <c r="D13" s="213"/>
      <c r="E13" s="213"/>
      <c r="F13" s="213"/>
      <c r="G13" s="213"/>
      <c r="H13" s="213"/>
      <c r="I13" s="213"/>
      <c r="J13" s="214"/>
      <c r="K13" s="320"/>
      <c r="P13" s="32"/>
    </row>
    <row r="14" spans="1:16" ht="13.5" customHeight="1" thickBot="1" x14ac:dyDescent="0.3">
      <c r="A14" s="44" t="s">
        <v>28</v>
      </c>
      <c r="B14" s="276" t="s">
        <v>72</v>
      </c>
      <c r="C14" s="196" t="s">
        <v>76</v>
      </c>
      <c r="D14" s="197"/>
      <c r="E14" s="9">
        <f>0.21*0.295*0.6</f>
        <v>3.7169999999999995E-2</v>
      </c>
      <c r="F14" s="12">
        <f>1/E14</f>
        <v>26.903416733925212</v>
      </c>
      <c r="G14" s="15">
        <v>0.74</v>
      </c>
      <c r="H14" s="12">
        <f>G14/E14</f>
        <v>19.908528383104656</v>
      </c>
      <c r="I14" s="18">
        <f>E14*400+(E14*400)*0.35</f>
        <v>20.071799999999996</v>
      </c>
      <c r="J14" s="27">
        <f>(H14*I14+50)/1000</f>
        <v>0.44959999999999994</v>
      </c>
      <c r="K14" s="320"/>
    </row>
    <row r="15" spans="1:16" ht="13.5" customHeight="1" thickBot="1" x14ac:dyDescent="0.3">
      <c r="A15" s="42" t="s">
        <v>29</v>
      </c>
      <c r="B15" s="277"/>
      <c r="C15" s="198"/>
      <c r="D15" s="199"/>
      <c r="E15" s="10">
        <f>0.21*0.395*0.6</f>
        <v>4.9769999999999995E-2</v>
      </c>
      <c r="F15" s="13">
        <f t="shared" ref="F15:F18" si="4">1/E15</f>
        <v>20.092425155716295</v>
      </c>
      <c r="G15" s="16">
        <v>0.75</v>
      </c>
      <c r="H15" s="13">
        <f t="shared" ref="H15:H18" si="5">G15/E15</f>
        <v>15.069318866787222</v>
      </c>
      <c r="I15" s="18">
        <f t="shared" ref="I15:I18" si="6">E15*400+(E15*400)*0.35</f>
        <v>26.875799999999998</v>
      </c>
      <c r="J15" s="27">
        <f t="shared" ref="J15:J18" si="7">(H15*I15+50)/1000</f>
        <v>0.45500000000000002</v>
      </c>
      <c r="K15" s="320"/>
    </row>
    <row r="16" spans="1:16" ht="13.5" customHeight="1" thickBot="1" x14ac:dyDescent="0.3">
      <c r="A16" s="7" t="s">
        <v>30</v>
      </c>
      <c r="B16" s="277"/>
      <c r="C16" s="229" t="s">
        <v>77</v>
      </c>
      <c r="D16" s="230"/>
      <c r="E16" s="10">
        <f>0.25*0.21*0.6</f>
        <v>3.15E-2</v>
      </c>
      <c r="F16" s="13">
        <f t="shared" si="4"/>
        <v>31.746031746031747</v>
      </c>
      <c r="G16" s="16">
        <v>0.95</v>
      </c>
      <c r="H16" s="13">
        <f t="shared" si="5"/>
        <v>30.158730158730158</v>
      </c>
      <c r="I16" s="18">
        <f t="shared" si="6"/>
        <v>17.009999999999998</v>
      </c>
      <c r="J16" s="27">
        <f t="shared" si="7"/>
        <v>0.56299999999999983</v>
      </c>
      <c r="K16" s="320"/>
    </row>
    <row r="17" spans="1:11" ht="15.75" thickBot="1" x14ac:dyDescent="0.3">
      <c r="A17" s="7" t="s">
        <v>40</v>
      </c>
      <c r="B17" s="277"/>
      <c r="C17" s="231" t="s">
        <v>25</v>
      </c>
      <c r="D17" s="232"/>
      <c r="E17" s="10">
        <f>0.5*0.21*0.6</f>
        <v>6.3E-2</v>
      </c>
      <c r="F17" s="13">
        <f t="shared" si="4"/>
        <v>15.873015873015873</v>
      </c>
      <c r="G17" s="16">
        <v>0.95</v>
      </c>
      <c r="H17" s="13">
        <f t="shared" si="5"/>
        <v>15.079365079365079</v>
      </c>
      <c r="I17" s="18">
        <f t="shared" si="6"/>
        <v>34.019999999999996</v>
      </c>
      <c r="J17" s="27">
        <f t="shared" si="7"/>
        <v>0.56299999999999983</v>
      </c>
      <c r="K17" s="320"/>
    </row>
    <row r="18" spans="1:11" ht="15.75" thickBot="1" x14ac:dyDescent="0.3">
      <c r="A18" s="8" t="s">
        <v>31</v>
      </c>
      <c r="B18" s="278"/>
      <c r="C18" s="233"/>
      <c r="D18" s="234"/>
      <c r="E18" s="11">
        <f>0.35*0.295*0.6</f>
        <v>6.1949999999999991E-2</v>
      </c>
      <c r="F18" s="14">
        <f t="shared" si="4"/>
        <v>16.142050040355127</v>
      </c>
      <c r="G18" s="17">
        <v>0.74</v>
      </c>
      <c r="H18" s="14">
        <f t="shared" si="5"/>
        <v>11.945117029862795</v>
      </c>
      <c r="I18" s="18">
        <f t="shared" si="6"/>
        <v>33.452999999999996</v>
      </c>
      <c r="J18" s="27">
        <f t="shared" si="7"/>
        <v>0.4496</v>
      </c>
      <c r="K18" s="320"/>
    </row>
    <row r="19" spans="1:11" ht="16.5" thickBot="1" x14ac:dyDescent="0.3">
      <c r="A19" s="212" t="s">
        <v>65</v>
      </c>
      <c r="B19" s="213"/>
      <c r="C19" s="213"/>
      <c r="D19" s="213"/>
      <c r="E19" s="213"/>
      <c r="F19" s="213"/>
      <c r="G19" s="213"/>
      <c r="H19" s="213"/>
      <c r="I19" s="213"/>
      <c r="J19" s="214"/>
      <c r="K19" s="320"/>
    </row>
    <row r="20" spans="1:11" ht="15.75" thickBot="1" x14ac:dyDescent="0.3">
      <c r="A20" s="6" t="s">
        <v>28</v>
      </c>
      <c r="B20" s="276" t="s">
        <v>71</v>
      </c>
      <c r="C20" s="131" t="s">
        <v>80</v>
      </c>
      <c r="D20" s="132"/>
      <c r="E20" s="9">
        <f>0.21*0.295*0.6</f>
        <v>3.7169999999999995E-2</v>
      </c>
      <c r="F20" s="12">
        <f>1/E20</f>
        <v>26.903416733925212</v>
      </c>
      <c r="G20" s="15">
        <v>0.74</v>
      </c>
      <c r="H20" s="12">
        <f>G20/E20</f>
        <v>19.908528383104656</v>
      </c>
      <c r="I20" s="18">
        <f>E20*500+(E20*500)*0.35</f>
        <v>25.089749999999995</v>
      </c>
      <c r="J20" s="27">
        <f>(H20*I20+50)/1000</f>
        <v>0.54949999999999999</v>
      </c>
      <c r="K20" s="320"/>
    </row>
    <row r="21" spans="1:11" ht="15.75" thickBot="1" x14ac:dyDescent="0.3">
      <c r="A21" s="7" t="s">
        <v>29</v>
      </c>
      <c r="B21" s="277"/>
      <c r="C21" s="133"/>
      <c r="D21" s="134"/>
      <c r="E21" s="10">
        <f>0.21*0.395*0.6</f>
        <v>4.9769999999999995E-2</v>
      </c>
      <c r="F21" s="13">
        <f t="shared" ref="F21:F24" si="8">1/E21</f>
        <v>20.092425155716295</v>
      </c>
      <c r="G21" s="16">
        <v>0.75</v>
      </c>
      <c r="H21" s="13">
        <f t="shared" ref="H21:H24" si="9">G21/E21</f>
        <v>15.069318866787222</v>
      </c>
      <c r="I21" s="18">
        <f t="shared" ref="I21:I24" si="10">E21*500+(E21*500)*0.35</f>
        <v>33.594749999999998</v>
      </c>
      <c r="J21" s="27">
        <f t="shared" ref="J21:J24" si="11">(H21*I21+50)/1000</f>
        <v>0.55625000000000002</v>
      </c>
      <c r="K21" s="320"/>
    </row>
    <row r="22" spans="1:11" ht="15.75" thickBot="1" x14ac:dyDescent="0.3">
      <c r="A22" s="42" t="s">
        <v>30</v>
      </c>
      <c r="B22" s="277"/>
      <c r="C22" s="229" t="s">
        <v>78</v>
      </c>
      <c r="D22" s="134"/>
      <c r="E22" s="10">
        <f>0.25*0.21*0.6</f>
        <v>3.15E-2</v>
      </c>
      <c r="F22" s="13">
        <f t="shared" si="8"/>
        <v>31.746031746031747</v>
      </c>
      <c r="G22" s="16">
        <v>0.95</v>
      </c>
      <c r="H22" s="13">
        <f t="shared" si="9"/>
        <v>30.158730158730158</v>
      </c>
      <c r="I22" s="18">
        <f t="shared" si="10"/>
        <v>21.262499999999999</v>
      </c>
      <c r="J22" s="27">
        <f t="shared" si="11"/>
        <v>0.69125000000000003</v>
      </c>
      <c r="K22" s="320"/>
    </row>
    <row r="23" spans="1:11" ht="15.75" thickBot="1" x14ac:dyDescent="0.3">
      <c r="A23" s="42" t="s">
        <v>40</v>
      </c>
      <c r="B23" s="277"/>
      <c r="C23" s="229" t="s">
        <v>25</v>
      </c>
      <c r="D23" s="244"/>
      <c r="E23" s="10">
        <f>0.5*0.21*0.6</f>
        <v>6.3E-2</v>
      </c>
      <c r="F23" s="13">
        <f t="shared" si="8"/>
        <v>15.873015873015873</v>
      </c>
      <c r="G23" s="16">
        <v>0.95</v>
      </c>
      <c r="H23" s="13">
        <f t="shared" si="9"/>
        <v>15.079365079365079</v>
      </c>
      <c r="I23" s="18">
        <f t="shared" si="10"/>
        <v>42.524999999999999</v>
      </c>
      <c r="J23" s="27">
        <f t="shared" si="11"/>
        <v>0.69125000000000003</v>
      </c>
      <c r="K23" s="320"/>
    </row>
    <row r="24" spans="1:11" ht="15.75" thickBot="1" x14ac:dyDescent="0.3">
      <c r="A24" s="43" t="s">
        <v>31</v>
      </c>
      <c r="B24" s="278"/>
      <c r="C24" s="245"/>
      <c r="D24" s="246"/>
      <c r="E24" s="11">
        <f>0.35*0.295*0.6</f>
        <v>6.1949999999999991E-2</v>
      </c>
      <c r="F24" s="14">
        <f t="shared" si="8"/>
        <v>16.142050040355127</v>
      </c>
      <c r="G24" s="17">
        <v>0.74</v>
      </c>
      <c r="H24" s="14">
        <f t="shared" si="9"/>
        <v>11.945117029862795</v>
      </c>
      <c r="I24" s="18">
        <f t="shared" si="10"/>
        <v>41.816249999999989</v>
      </c>
      <c r="J24" s="27">
        <f t="shared" si="11"/>
        <v>0.54949999999999999</v>
      </c>
      <c r="K24" s="320"/>
    </row>
    <row r="25" spans="1:11" ht="16.5" thickBot="1" x14ac:dyDescent="0.3">
      <c r="A25" s="212" t="s">
        <v>66</v>
      </c>
      <c r="B25" s="213"/>
      <c r="C25" s="213"/>
      <c r="D25" s="213"/>
      <c r="E25" s="213"/>
      <c r="F25" s="213"/>
      <c r="G25" s="213"/>
      <c r="H25" s="213"/>
      <c r="I25" s="213"/>
      <c r="J25" s="214"/>
      <c r="K25" s="320"/>
    </row>
    <row r="26" spans="1:11" ht="15.75" thickBot="1" x14ac:dyDescent="0.3">
      <c r="A26" s="44" t="s">
        <v>28</v>
      </c>
      <c r="B26" s="276" t="s">
        <v>72</v>
      </c>
      <c r="C26" s="131" t="s">
        <v>81</v>
      </c>
      <c r="D26" s="241"/>
      <c r="E26" s="9">
        <f>0.21*0.295*0.6</f>
        <v>3.7169999999999995E-2</v>
      </c>
      <c r="F26" s="12">
        <f>1/E26</f>
        <v>26.903416733925212</v>
      </c>
      <c r="G26" s="15">
        <v>0.74</v>
      </c>
      <c r="H26" s="12">
        <f>G26/E26</f>
        <v>19.908528383104656</v>
      </c>
      <c r="I26" s="18">
        <f>E20*600+(E20*600)*0.35</f>
        <v>30.107699999999994</v>
      </c>
      <c r="J26" s="27">
        <f>(I26*H26+50)/1000</f>
        <v>0.64939999999999998</v>
      </c>
      <c r="K26" s="320"/>
    </row>
    <row r="27" spans="1:11" ht="15.75" thickBot="1" x14ac:dyDescent="0.3">
      <c r="A27" s="42" t="s">
        <v>29</v>
      </c>
      <c r="B27" s="277"/>
      <c r="C27" s="229"/>
      <c r="D27" s="230"/>
      <c r="E27" s="10">
        <f>0.21*0.395*0.6</f>
        <v>4.9769999999999995E-2</v>
      </c>
      <c r="F27" s="13">
        <f t="shared" ref="F27:F30" si="12">1/E27</f>
        <v>20.092425155716295</v>
      </c>
      <c r="G27" s="16">
        <v>0.75</v>
      </c>
      <c r="H27" s="13">
        <f t="shared" ref="H27:H30" si="13">G27/E27</f>
        <v>15.069318866787222</v>
      </c>
      <c r="I27" s="18">
        <f t="shared" ref="I27:I30" si="14">E21*600+(E21*600)*0.35</f>
        <v>40.313699999999997</v>
      </c>
      <c r="J27" s="27">
        <f t="shared" ref="J27:J30" si="15">(I27*H27+50)/1000</f>
        <v>0.65749999999999997</v>
      </c>
      <c r="K27" s="320"/>
    </row>
    <row r="28" spans="1:11" ht="15.75" thickBot="1" x14ac:dyDescent="0.3">
      <c r="A28" s="7" t="s">
        <v>30</v>
      </c>
      <c r="B28" s="277"/>
      <c r="C28" s="229"/>
      <c r="D28" s="230"/>
      <c r="E28" s="10">
        <f>0.25*0.21*0.6</f>
        <v>3.15E-2</v>
      </c>
      <c r="F28" s="13">
        <f t="shared" si="12"/>
        <v>31.746031746031747</v>
      </c>
      <c r="G28" s="16">
        <v>0.95</v>
      </c>
      <c r="H28" s="13">
        <f t="shared" si="13"/>
        <v>30.158730158730158</v>
      </c>
      <c r="I28" s="18">
        <f t="shared" si="14"/>
        <v>25.514999999999997</v>
      </c>
      <c r="J28" s="27">
        <f t="shared" si="15"/>
        <v>0.8194999999999999</v>
      </c>
      <c r="K28" s="320"/>
    </row>
    <row r="29" spans="1:11" ht="15.75" thickBot="1" x14ac:dyDescent="0.3">
      <c r="A29" s="7" t="s">
        <v>40</v>
      </c>
      <c r="B29" s="277"/>
      <c r="C29" s="229"/>
      <c r="D29" s="230"/>
      <c r="E29" s="10">
        <f>0.5*0.21*0.6</f>
        <v>6.3E-2</v>
      </c>
      <c r="F29" s="13">
        <f t="shared" si="12"/>
        <v>15.873015873015873</v>
      </c>
      <c r="G29" s="16">
        <v>0.95</v>
      </c>
      <c r="H29" s="13">
        <f t="shared" si="13"/>
        <v>15.079365079365079</v>
      </c>
      <c r="I29" s="18">
        <f t="shared" si="14"/>
        <v>51.029999999999994</v>
      </c>
      <c r="J29" s="27">
        <f t="shared" si="15"/>
        <v>0.8194999999999999</v>
      </c>
      <c r="K29" s="320"/>
    </row>
    <row r="30" spans="1:11" ht="15.75" thickBot="1" x14ac:dyDescent="0.3">
      <c r="A30" s="8" t="s">
        <v>31</v>
      </c>
      <c r="B30" s="278"/>
      <c r="C30" s="242"/>
      <c r="D30" s="243"/>
      <c r="E30" s="11">
        <f>0.35*0.295*0.6</f>
        <v>6.1949999999999991E-2</v>
      </c>
      <c r="F30" s="14">
        <f t="shared" si="12"/>
        <v>16.142050040355127</v>
      </c>
      <c r="G30" s="17">
        <v>0.74</v>
      </c>
      <c r="H30" s="14">
        <f t="shared" si="13"/>
        <v>11.945117029862795</v>
      </c>
      <c r="I30" s="18">
        <f t="shared" si="14"/>
        <v>50.17949999999999</v>
      </c>
      <c r="J30" s="27">
        <f t="shared" si="15"/>
        <v>0.64939999999999998</v>
      </c>
      <c r="K30" s="321"/>
    </row>
    <row r="31" spans="1:11" ht="56.25" customHeight="1" thickBot="1" x14ac:dyDescent="0.3">
      <c r="A31" s="323" t="s">
        <v>86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53"/>
    </row>
    <row r="32" spans="1:11" ht="22.5" customHeight="1" x14ac:dyDescent="0.25">
      <c r="A32" s="325" t="s">
        <v>62</v>
      </c>
      <c r="B32" s="325"/>
      <c r="C32" s="325"/>
      <c r="D32" s="325"/>
      <c r="E32" s="325"/>
      <c r="F32" s="325"/>
      <c r="G32" s="325"/>
      <c r="H32" s="325"/>
      <c r="I32" s="325"/>
      <c r="J32" s="325"/>
    </row>
    <row r="33" spans="1:10" ht="3" customHeigh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0" ht="30.75" customHeight="1" x14ac:dyDescent="0.25">
      <c r="A34" s="322" t="s">
        <v>63</v>
      </c>
      <c r="B34" s="322"/>
      <c r="C34" s="322"/>
      <c r="D34" s="322"/>
      <c r="E34" s="322"/>
      <c r="F34" s="322"/>
      <c r="G34" s="322"/>
      <c r="H34" s="322"/>
      <c r="I34" s="322"/>
      <c r="J34" s="322"/>
    </row>
    <row r="35" spans="1:10" x14ac:dyDescent="0.25">
      <c r="A35" s="322"/>
      <c r="B35" s="322"/>
      <c r="C35" s="322"/>
      <c r="D35" s="322"/>
      <c r="E35" s="322"/>
      <c r="F35" s="322"/>
      <c r="G35" s="322"/>
      <c r="H35" s="322"/>
      <c r="I35" s="322"/>
      <c r="J35" s="322"/>
    </row>
  </sheetData>
  <mergeCells count="38">
    <mergeCell ref="A34:J35"/>
    <mergeCell ref="A9:J9"/>
    <mergeCell ref="A13:J13"/>
    <mergeCell ref="A19:J19"/>
    <mergeCell ref="A25:J25"/>
    <mergeCell ref="A31:J31"/>
    <mergeCell ref="B26:B30"/>
    <mergeCell ref="C26:D30"/>
    <mergeCell ref="A32:J32"/>
    <mergeCell ref="B20:B24"/>
    <mergeCell ref="C20:D21"/>
    <mergeCell ref="C22:D22"/>
    <mergeCell ref="C23:D24"/>
    <mergeCell ref="H6:H8"/>
    <mergeCell ref="I6:I8"/>
    <mergeCell ref="J6:J8"/>
    <mergeCell ref="K6:K8"/>
    <mergeCell ref="B10:B12"/>
    <mergeCell ref="C10:D10"/>
    <mergeCell ref="C11:D11"/>
    <mergeCell ref="C12:D12"/>
    <mergeCell ref="G6:G8"/>
    <mergeCell ref="K9:K30"/>
    <mergeCell ref="B14:B18"/>
    <mergeCell ref="C14:D15"/>
    <mergeCell ref="C16:D16"/>
    <mergeCell ref="C17:D18"/>
    <mergeCell ref="A6:A8"/>
    <mergeCell ref="B6:B8"/>
    <mergeCell ref="C6:D8"/>
    <mergeCell ref="E6:E8"/>
    <mergeCell ref="F6:F8"/>
    <mergeCell ref="A5:K5"/>
    <mergeCell ref="C1:K1"/>
    <mergeCell ref="C2:K2"/>
    <mergeCell ref="C3:K3"/>
    <mergeCell ref="A4:D4"/>
    <mergeCell ref="J4:K4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:I4"/>
    </sheetView>
  </sheetViews>
  <sheetFormatPr defaultColWidth="9.140625" defaultRowHeight="15" x14ac:dyDescent="0.25"/>
  <cols>
    <col min="1" max="1" width="10.7109375" style="1" customWidth="1"/>
    <col min="2" max="2" width="9.140625" style="1"/>
    <col min="3" max="3" width="7.85546875" style="1" customWidth="1"/>
    <col min="4" max="4" width="9.140625" style="1"/>
    <col min="5" max="5" width="11.28515625" style="1" customWidth="1"/>
    <col min="6" max="6" width="10" style="1" customWidth="1"/>
    <col min="7" max="7" width="11.140625" style="1" customWidth="1"/>
    <col min="8" max="8" width="11" style="1" customWidth="1"/>
    <col min="9" max="9" width="11.7109375" style="1" customWidth="1"/>
    <col min="10" max="16384" width="9.140625" style="1"/>
  </cols>
  <sheetData>
    <row r="1" spans="1:9" ht="42.75" customHeight="1" thickBot="1" x14ac:dyDescent="0.3">
      <c r="A1" s="326" t="s">
        <v>82</v>
      </c>
      <c r="B1" s="327"/>
      <c r="C1" s="327"/>
      <c r="D1" s="327"/>
      <c r="E1" s="327"/>
      <c r="F1" s="327"/>
      <c r="G1" s="327"/>
      <c r="H1" s="327"/>
      <c r="I1" s="328"/>
    </row>
    <row r="2" spans="1:9" x14ac:dyDescent="0.25">
      <c r="A2" s="329" t="s">
        <v>0</v>
      </c>
      <c r="B2" s="336" t="s">
        <v>1</v>
      </c>
      <c r="C2" s="337"/>
      <c r="D2" s="329" t="s">
        <v>32</v>
      </c>
      <c r="E2" s="332" t="s">
        <v>73</v>
      </c>
      <c r="F2" s="329" t="s">
        <v>56</v>
      </c>
      <c r="G2" s="334" t="s">
        <v>37</v>
      </c>
      <c r="H2" s="329" t="s">
        <v>83</v>
      </c>
      <c r="I2" s="329" t="s">
        <v>84</v>
      </c>
    </row>
    <row r="3" spans="1:9" x14ac:dyDescent="0.25">
      <c r="A3" s="330"/>
      <c r="B3" s="338"/>
      <c r="C3" s="339"/>
      <c r="D3" s="330"/>
      <c r="E3" s="333"/>
      <c r="F3" s="330"/>
      <c r="G3" s="335"/>
      <c r="H3" s="330"/>
      <c r="I3" s="330"/>
    </row>
    <row r="4" spans="1:9" ht="24.75" customHeight="1" thickBot="1" x14ac:dyDescent="0.3">
      <c r="A4" s="330"/>
      <c r="B4" s="340"/>
      <c r="C4" s="341"/>
      <c r="D4" s="331"/>
      <c r="E4" s="333"/>
      <c r="F4" s="331"/>
      <c r="G4" s="335"/>
      <c r="H4" s="331"/>
      <c r="I4" s="330"/>
    </row>
    <row r="5" spans="1:9" ht="15.75" thickBot="1" x14ac:dyDescent="0.3">
      <c r="A5" s="6" t="s">
        <v>24</v>
      </c>
      <c r="B5" s="196" t="s">
        <v>79</v>
      </c>
      <c r="C5" s="197"/>
      <c r="D5" s="21">
        <f>0.105*0.395*0.6</f>
        <v>2.4884999999999997E-2</v>
      </c>
      <c r="E5" s="12">
        <f>1/D5</f>
        <v>40.184850311432591</v>
      </c>
      <c r="F5" s="24">
        <v>0.75</v>
      </c>
      <c r="G5" s="12">
        <f>F5/D5</f>
        <v>30.138637733574445</v>
      </c>
      <c r="H5" s="25">
        <f>D5*500</f>
        <v>12.442499999999999</v>
      </c>
      <c r="I5" s="49">
        <f>(H5*G5+35)/1000</f>
        <v>0.41</v>
      </c>
    </row>
    <row r="6" spans="1:9" x14ac:dyDescent="0.25">
      <c r="A6" s="7" t="s">
        <v>26</v>
      </c>
      <c r="B6" s="198" t="s">
        <v>75</v>
      </c>
      <c r="C6" s="199"/>
      <c r="D6" s="10">
        <f>0.12*0.395*0.6</f>
        <v>2.8439999999999997E-2</v>
      </c>
      <c r="E6" s="22">
        <f t="shared" ref="E6:E7" si="0">1/D6</f>
        <v>35.16174402250352</v>
      </c>
      <c r="F6" s="16">
        <v>0.77</v>
      </c>
      <c r="G6" s="22">
        <f t="shared" ref="G6:G7" si="1">F6/D6</f>
        <v>27.07454289732771</v>
      </c>
      <c r="H6" s="25">
        <f t="shared" ref="H6:H7" si="2">D6*500</f>
        <v>14.219999999999999</v>
      </c>
      <c r="I6" s="28">
        <f t="shared" ref="I6:I7" si="3">(H6*G6+35)/1000</f>
        <v>0.42</v>
      </c>
    </row>
    <row r="7" spans="1:9" ht="15.75" thickBot="1" x14ac:dyDescent="0.3">
      <c r="A7" s="8" t="s">
        <v>27</v>
      </c>
      <c r="B7" s="200" t="s">
        <v>74</v>
      </c>
      <c r="C7" s="201"/>
      <c r="D7" s="11">
        <f>0.15*0.395*0.6</f>
        <v>3.5549999999999998E-2</v>
      </c>
      <c r="E7" s="23">
        <f t="shared" si="0"/>
        <v>28.129395218002813</v>
      </c>
      <c r="F7" s="17">
        <v>0.75</v>
      </c>
      <c r="G7" s="23">
        <f t="shared" si="1"/>
        <v>21.09704641350211</v>
      </c>
      <c r="H7" s="47">
        <f t="shared" si="2"/>
        <v>17.774999999999999</v>
      </c>
      <c r="I7" s="29">
        <f t="shared" si="3"/>
        <v>0.40999999999999992</v>
      </c>
    </row>
  </sheetData>
  <mergeCells count="12">
    <mergeCell ref="B5:C5"/>
    <mergeCell ref="B6:C6"/>
    <mergeCell ref="B7:C7"/>
    <mergeCell ref="A2:A4"/>
    <mergeCell ref="B2:C4"/>
    <mergeCell ref="A1:I1"/>
    <mergeCell ref="D2:D4"/>
    <mergeCell ref="E2:E4"/>
    <mergeCell ref="F2:F4"/>
    <mergeCell ref="G2:G4"/>
    <mergeCell ref="H2:H4"/>
    <mergeCell ref="I2:I4"/>
  </mergeCells>
  <pageMargins left="0.56999999999999995" right="0.31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I4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26" t="s">
        <v>64</v>
      </c>
      <c r="B1" s="327"/>
      <c r="C1" s="327"/>
      <c r="D1" s="327"/>
      <c r="E1" s="327"/>
      <c r="F1" s="327"/>
      <c r="G1" s="327"/>
      <c r="H1" s="327"/>
      <c r="I1" s="328"/>
    </row>
    <row r="2" spans="1:9" ht="15" customHeight="1" x14ac:dyDescent="0.25">
      <c r="A2" s="329" t="s">
        <v>0</v>
      </c>
      <c r="B2" s="336" t="s">
        <v>1</v>
      </c>
      <c r="C2" s="337"/>
      <c r="D2" s="329" t="s">
        <v>32</v>
      </c>
      <c r="E2" s="332" t="s">
        <v>73</v>
      </c>
      <c r="F2" s="329" t="s">
        <v>56</v>
      </c>
      <c r="G2" s="334" t="s">
        <v>37</v>
      </c>
      <c r="H2" s="329" t="s">
        <v>83</v>
      </c>
      <c r="I2" s="329" t="s">
        <v>84</v>
      </c>
    </row>
    <row r="3" spans="1:9" x14ac:dyDescent="0.25">
      <c r="A3" s="330"/>
      <c r="B3" s="338"/>
      <c r="C3" s="339"/>
      <c r="D3" s="330"/>
      <c r="E3" s="333"/>
      <c r="F3" s="330"/>
      <c r="G3" s="335"/>
      <c r="H3" s="330"/>
      <c r="I3" s="330"/>
    </row>
    <row r="4" spans="1:9" ht="15.75" thickBot="1" x14ac:dyDescent="0.3">
      <c r="A4" s="330"/>
      <c r="B4" s="340"/>
      <c r="C4" s="341"/>
      <c r="D4" s="331"/>
      <c r="E4" s="333"/>
      <c r="F4" s="331"/>
      <c r="G4" s="335"/>
      <c r="H4" s="331"/>
      <c r="I4" s="330"/>
    </row>
    <row r="5" spans="1:9" ht="15.75" thickBot="1" x14ac:dyDescent="0.3">
      <c r="A5" s="6" t="s">
        <v>28</v>
      </c>
      <c r="B5" s="196" t="s">
        <v>76</v>
      </c>
      <c r="C5" s="197"/>
      <c r="D5" s="9">
        <f>0.21*0.295*0.6</f>
        <v>3.7169999999999995E-2</v>
      </c>
      <c r="E5" s="12">
        <f>1/D5</f>
        <v>26.903416733925212</v>
      </c>
      <c r="F5" s="15">
        <v>0.74</v>
      </c>
      <c r="G5" s="12">
        <f>F5/D5</f>
        <v>19.908528383104656</v>
      </c>
      <c r="H5" s="18">
        <f>D5*400</f>
        <v>14.867999999999999</v>
      </c>
      <c r="I5" s="50">
        <f>(G5*H5+35)/1000</f>
        <v>0.33100000000000002</v>
      </c>
    </row>
    <row r="6" spans="1:9" ht="15.75" thickBot="1" x14ac:dyDescent="0.3">
      <c r="A6" s="7" t="s">
        <v>29</v>
      </c>
      <c r="B6" s="198"/>
      <c r="C6" s="199"/>
      <c r="D6" s="10">
        <f>0.21*0.395*0.6</f>
        <v>4.9769999999999995E-2</v>
      </c>
      <c r="E6" s="13">
        <f t="shared" ref="E6:E9" si="0">1/D6</f>
        <v>20.092425155716295</v>
      </c>
      <c r="F6" s="16">
        <v>0.75</v>
      </c>
      <c r="G6" s="13">
        <f t="shared" ref="G6:G9" si="1">F6/D6</f>
        <v>15.069318866787222</v>
      </c>
      <c r="H6" s="19">
        <f t="shared" ref="H6:H9" si="2">D6*400</f>
        <v>19.907999999999998</v>
      </c>
      <c r="I6" s="50">
        <f t="shared" ref="I6:I9" si="3">(G6*H6+35)/1000</f>
        <v>0.33500000000000002</v>
      </c>
    </row>
    <row r="7" spans="1:9" ht="15.75" thickBot="1" x14ac:dyDescent="0.3">
      <c r="A7" s="7" t="s">
        <v>30</v>
      </c>
      <c r="B7" s="229" t="s">
        <v>77</v>
      </c>
      <c r="C7" s="230"/>
      <c r="D7" s="10">
        <f>0.25*0.21*0.6</f>
        <v>3.15E-2</v>
      </c>
      <c r="E7" s="13">
        <f t="shared" si="0"/>
        <v>31.746031746031747</v>
      </c>
      <c r="F7" s="16">
        <v>0.95</v>
      </c>
      <c r="G7" s="13">
        <f t="shared" si="1"/>
        <v>30.158730158730158</v>
      </c>
      <c r="H7" s="19">
        <f t="shared" si="2"/>
        <v>12.6</v>
      </c>
      <c r="I7" s="50">
        <f t="shared" si="3"/>
        <v>0.41499999999999998</v>
      </c>
    </row>
    <row r="8" spans="1:9" ht="15.75" thickBot="1" x14ac:dyDescent="0.3">
      <c r="A8" s="7" t="s">
        <v>40</v>
      </c>
      <c r="B8" s="231" t="s">
        <v>25</v>
      </c>
      <c r="C8" s="232"/>
      <c r="D8" s="10">
        <f>0.5*0.21*0.6</f>
        <v>6.3E-2</v>
      </c>
      <c r="E8" s="13">
        <f t="shared" si="0"/>
        <v>15.873015873015873</v>
      </c>
      <c r="F8" s="16">
        <v>0.95</v>
      </c>
      <c r="G8" s="13">
        <f t="shared" si="1"/>
        <v>15.079365079365079</v>
      </c>
      <c r="H8" s="19">
        <f t="shared" si="2"/>
        <v>25.2</v>
      </c>
      <c r="I8" s="49">
        <f t="shared" si="3"/>
        <v>0.41499999999999998</v>
      </c>
    </row>
    <row r="9" spans="1:9" ht="15.75" thickBot="1" x14ac:dyDescent="0.3">
      <c r="A9" s="8" t="s">
        <v>31</v>
      </c>
      <c r="B9" s="233"/>
      <c r="C9" s="234"/>
      <c r="D9" s="11">
        <f>0.35*0.295*0.6</f>
        <v>6.1949999999999991E-2</v>
      </c>
      <c r="E9" s="14">
        <f t="shared" si="0"/>
        <v>16.142050040355127</v>
      </c>
      <c r="F9" s="17">
        <v>0.74</v>
      </c>
      <c r="G9" s="14">
        <f t="shared" si="1"/>
        <v>11.945117029862795</v>
      </c>
      <c r="H9" s="20">
        <f t="shared" si="2"/>
        <v>24.779999999999998</v>
      </c>
      <c r="I9" s="49">
        <f t="shared" si="3"/>
        <v>0.33100000000000002</v>
      </c>
    </row>
  </sheetData>
  <mergeCells count="12">
    <mergeCell ref="A1:I1"/>
    <mergeCell ref="B5:C6"/>
    <mergeCell ref="B7:C7"/>
    <mergeCell ref="B8:C9"/>
    <mergeCell ref="A2:A4"/>
    <mergeCell ref="B2:C4"/>
    <mergeCell ref="D2:D4"/>
    <mergeCell ref="E2:E4"/>
    <mergeCell ref="F2:F4"/>
    <mergeCell ref="G2:G4"/>
    <mergeCell ref="H2:H4"/>
    <mergeCell ref="I2:I4"/>
  </mergeCells>
  <pageMargins left="0.41" right="0.3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2" sqref="A2:I4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26" t="s">
        <v>65</v>
      </c>
      <c r="B1" s="327"/>
      <c r="C1" s="327"/>
      <c r="D1" s="327"/>
      <c r="E1" s="327"/>
      <c r="F1" s="327"/>
      <c r="G1" s="327"/>
      <c r="H1" s="327"/>
      <c r="I1" s="328"/>
    </row>
    <row r="2" spans="1:9" ht="15" customHeight="1" x14ac:dyDescent="0.25">
      <c r="A2" s="329" t="s">
        <v>0</v>
      </c>
      <c r="B2" s="336" t="s">
        <v>1</v>
      </c>
      <c r="C2" s="337"/>
      <c r="D2" s="329" t="s">
        <v>32</v>
      </c>
      <c r="E2" s="332" t="s">
        <v>73</v>
      </c>
      <c r="F2" s="329" t="s">
        <v>56</v>
      </c>
      <c r="G2" s="334" t="s">
        <v>37</v>
      </c>
      <c r="H2" s="329" t="s">
        <v>83</v>
      </c>
      <c r="I2" s="329" t="s">
        <v>84</v>
      </c>
    </row>
    <row r="3" spans="1:9" x14ac:dyDescent="0.25">
      <c r="A3" s="330"/>
      <c r="B3" s="338"/>
      <c r="C3" s="339"/>
      <c r="D3" s="330"/>
      <c r="E3" s="333"/>
      <c r="F3" s="330"/>
      <c r="G3" s="335"/>
      <c r="H3" s="330"/>
      <c r="I3" s="330"/>
    </row>
    <row r="4" spans="1:9" ht="15.75" thickBot="1" x14ac:dyDescent="0.3">
      <c r="A4" s="330"/>
      <c r="B4" s="340"/>
      <c r="C4" s="341"/>
      <c r="D4" s="331"/>
      <c r="E4" s="333"/>
      <c r="F4" s="331"/>
      <c r="G4" s="335"/>
      <c r="H4" s="331"/>
      <c r="I4" s="330"/>
    </row>
    <row r="5" spans="1:9" ht="15.75" thickBot="1" x14ac:dyDescent="0.3">
      <c r="A5" s="6" t="s">
        <v>28</v>
      </c>
      <c r="B5" s="131" t="s">
        <v>80</v>
      </c>
      <c r="C5" s="132"/>
      <c r="D5" s="9">
        <f>0.21*0.295*0.6</f>
        <v>3.7169999999999995E-2</v>
      </c>
      <c r="E5" s="12">
        <f>1/D5</f>
        <v>26.903416733925212</v>
      </c>
      <c r="F5" s="15">
        <v>0.74</v>
      </c>
      <c r="G5" s="12">
        <f>F5/D5</f>
        <v>19.908528383104656</v>
      </c>
      <c r="H5" s="18">
        <f>D5*500</f>
        <v>18.584999999999997</v>
      </c>
      <c r="I5" s="27">
        <f>(G5*H5+35)/1000</f>
        <v>0.40500000000000003</v>
      </c>
    </row>
    <row r="6" spans="1:9" ht="15.75" thickBot="1" x14ac:dyDescent="0.3">
      <c r="A6" s="7" t="s">
        <v>29</v>
      </c>
      <c r="B6" s="133"/>
      <c r="C6" s="134"/>
      <c r="D6" s="10">
        <f>0.21*0.395*0.6</f>
        <v>4.9769999999999995E-2</v>
      </c>
      <c r="E6" s="13">
        <f t="shared" ref="E6:E9" si="0">1/D6</f>
        <v>20.092425155716295</v>
      </c>
      <c r="F6" s="16">
        <v>0.75</v>
      </c>
      <c r="G6" s="13">
        <f t="shared" ref="G6:G9" si="1">F6/D6</f>
        <v>15.069318866787222</v>
      </c>
      <c r="H6" s="19">
        <f t="shared" ref="H6:H9" si="2">D6*500</f>
        <v>24.884999999999998</v>
      </c>
      <c r="I6" s="27">
        <f t="shared" ref="I6:I9" si="3">(G6*H6+35)/1000</f>
        <v>0.41</v>
      </c>
    </row>
    <row r="7" spans="1:9" ht="15.75" thickBot="1" x14ac:dyDescent="0.3">
      <c r="A7" s="7" t="s">
        <v>30</v>
      </c>
      <c r="B7" s="229" t="s">
        <v>78</v>
      </c>
      <c r="C7" s="134"/>
      <c r="D7" s="10">
        <f>0.25*0.21*0.6</f>
        <v>3.15E-2</v>
      </c>
      <c r="E7" s="13">
        <f t="shared" si="0"/>
        <v>31.746031746031747</v>
      </c>
      <c r="F7" s="16">
        <v>0.95</v>
      </c>
      <c r="G7" s="13">
        <f t="shared" si="1"/>
        <v>30.158730158730158</v>
      </c>
      <c r="H7" s="19">
        <f t="shared" si="2"/>
        <v>15.75</v>
      </c>
      <c r="I7" s="27">
        <f t="shared" si="3"/>
        <v>0.51</v>
      </c>
    </row>
    <row r="8" spans="1:9" ht="15.75" thickBot="1" x14ac:dyDescent="0.3">
      <c r="A8" s="7" t="s">
        <v>40</v>
      </c>
      <c r="B8" s="229" t="s">
        <v>25</v>
      </c>
      <c r="C8" s="244"/>
      <c r="D8" s="10">
        <f>0.5*0.21*0.6</f>
        <v>6.3E-2</v>
      </c>
      <c r="E8" s="13">
        <f t="shared" si="0"/>
        <v>15.873015873015873</v>
      </c>
      <c r="F8" s="16">
        <v>0.95</v>
      </c>
      <c r="G8" s="13">
        <f t="shared" si="1"/>
        <v>15.079365079365079</v>
      </c>
      <c r="H8" s="19">
        <f t="shared" si="2"/>
        <v>31.5</v>
      </c>
      <c r="I8" s="27">
        <f t="shared" si="3"/>
        <v>0.51</v>
      </c>
    </row>
    <row r="9" spans="1:9" ht="15.75" thickBot="1" x14ac:dyDescent="0.3">
      <c r="A9" s="8" t="s">
        <v>31</v>
      </c>
      <c r="B9" s="245"/>
      <c r="C9" s="246"/>
      <c r="D9" s="11">
        <f>0.35*0.295*0.6</f>
        <v>6.1949999999999991E-2</v>
      </c>
      <c r="E9" s="14">
        <f t="shared" si="0"/>
        <v>16.142050040355127</v>
      </c>
      <c r="F9" s="17">
        <v>0.74</v>
      </c>
      <c r="G9" s="14">
        <f t="shared" si="1"/>
        <v>11.945117029862795</v>
      </c>
      <c r="H9" s="20">
        <f t="shared" si="2"/>
        <v>30.974999999999994</v>
      </c>
      <c r="I9" s="49">
        <f t="shared" si="3"/>
        <v>0.40500000000000003</v>
      </c>
    </row>
  </sheetData>
  <mergeCells count="12">
    <mergeCell ref="B5:C6"/>
    <mergeCell ref="B7:C7"/>
    <mergeCell ref="B8:C9"/>
    <mergeCell ref="A1:I1"/>
    <mergeCell ref="A2:A4"/>
    <mergeCell ref="B2:C4"/>
    <mergeCell ref="D2:D4"/>
    <mergeCell ref="E2:E4"/>
    <mergeCell ref="F2:F4"/>
    <mergeCell ref="G2:G4"/>
    <mergeCell ref="H2:H4"/>
    <mergeCell ref="I2:I4"/>
  </mergeCells>
  <pageMargins left="0.5" right="0.28000000000000003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15" sqref="E15"/>
    </sheetView>
  </sheetViews>
  <sheetFormatPr defaultColWidth="9.140625" defaultRowHeight="15" x14ac:dyDescent="0.25"/>
  <cols>
    <col min="1" max="1" width="12.140625" style="1" customWidth="1"/>
    <col min="2" max="3" width="9.140625" style="1"/>
    <col min="4" max="4" width="10.140625" style="1" customWidth="1"/>
    <col min="5" max="5" width="11" style="1" customWidth="1"/>
    <col min="6" max="7" width="10.7109375" style="1" customWidth="1"/>
    <col min="8" max="8" width="11" style="1" customWidth="1"/>
    <col min="9" max="9" width="11.140625" style="1" customWidth="1"/>
    <col min="10" max="16384" width="9.140625" style="1"/>
  </cols>
  <sheetData>
    <row r="1" spans="1:9" ht="42.75" customHeight="1" thickBot="1" x14ac:dyDescent="0.3">
      <c r="A1" s="326" t="s">
        <v>66</v>
      </c>
      <c r="B1" s="327"/>
      <c r="C1" s="327"/>
      <c r="D1" s="327"/>
      <c r="E1" s="327"/>
      <c r="F1" s="327"/>
      <c r="G1" s="327"/>
      <c r="H1" s="327"/>
      <c r="I1" s="328"/>
    </row>
    <row r="2" spans="1:9" ht="15" customHeight="1" x14ac:dyDescent="0.25">
      <c r="A2" s="329" t="s">
        <v>0</v>
      </c>
      <c r="B2" s="336" t="s">
        <v>1</v>
      </c>
      <c r="C2" s="337"/>
      <c r="D2" s="329" t="s">
        <v>32</v>
      </c>
      <c r="E2" s="332" t="s">
        <v>73</v>
      </c>
      <c r="F2" s="329" t="s">
        <v>56</v>
      </c>
      <c r="G2" s="334" t="s">
        <v>37</v>
      </c>
      <c r="H2" s="329" t="s">
        <v>83</v>
      </c>
      <c r="I2" s="329" t="s">
        <v>84</v>
      </c>
    </row>
    <row r="3" spans="1:9" x14ac:dyDescent="0.25">
      <c r="A3" s="330"/>
      <c r="B3" s="338"/>
      <c r="C3" s="339"/>
      <c r="D3" s="330"/>
      <c r="E3" s="333"/>
      <c r="F3" s="330"/>
      <c r="G3" s="335"/>
      <c r="H3" s="330"/>
      <c r="I3" s="330"/>
    </row>
    <row r="4" spans="1:9" ht="15.75" thickBot="1" x14ac:dyDescent="0.3">
      <c r="A4" s="330"/>
      <c r="B4" s="340"/>
      <c r="C4" s="341"/>
      <c r="D4" s="331"/>
      <c r="E4" s="333"/>
      <c r="F4" s="331"/>
      <c r="G4" s="335"/>
      <c r="H4" s="331"/>
      <c r="I4" s="330"/>
    </row>
    <row r="5" spans="1:9" ht="15.75" thickBot="1" x14ac:dyDescent="0.3">
      <c r="A5" s="6" t="s">
        <v>28</v>
      </c>
      <c r="B5" s="131" t="s">
        <v>81</v>
      </c>
      <c r="C5" s="241"/>
      <c r="D5" s="9">
        <f>0.21*0.295*0.6</f>
        <v>3.7169999999999995E-2</v>
      </c>
      <c r="E5" s="12">
        <f>1/D5</f>
        <v>26.903416733925212</v>
      </c>
      <c r="F5" s="15">
        <v>0.74</v>
      </c>
      <c r="G5" s="12">
        <f>F5/D5</f>
        <v>19.908528383104656</v>
      </c>
      <c r="H5" s="18">
        <f>D5*600</f>
        <v>22.301999999999996</v>
      </c>
      <c r="I5" s="50">
        <f>(H5*G5+35)/1000</f>
        <v>0.47899999999999993</v>
      </c>
    </row>
    <row r="6" spans="1:9" ht="15.75" thickBot="1" x14ac:dyDescent="0.3">
      <c r="A6" s="7" t="s">
        <v>29</v>
      </c>
      <c r="B6" s="229"/>
      <c r="C6" s="230"/>
      <c r="D6" s="10">
        <f>0.21*0.395*0.6</f>
        <v>4.9769999999999995E-2</v>
      </c>
      <c r="E6" s="13">
        <f t="shared" ref="E6:E9" si="0">1/D6</f>
        <v>20.092425155716295</v>
      </c>
      <c r="F6" s="16">
        <v>0.75</v>
      </c>
      <c r="G6" s="13">
        <f t="shared" ref="G6:G9" si="1">F6/D6</f>
        <v>15.069318866787222</v>
      </c>
      <c r="H6" s="19">
        <f t="shared" ref="H6:H9" si="2">D6*600</f>
        <v>29.861999999999998</v>
      </c>
      <c r="I6" s="50">
        <f t="shared" ref="I6:I9" si="3">(H6*G6+35)/1000</f>
        <v>0.48499999999999999</v>
      </c>
    </row>
    <row r="7" spans="1:9" ht="15.75" thickBot="1" x14ac:dyDescent="0.3">
      <c r="A7" s="7" t="s">
        <v>30</v>
      </c>
      <c r="B7" s="229"/>
      <c r="C7" s="230"/>
      <c r="D7" s="10">
        <f>0.25*0.21*0.6</f>
        <v>3.15E-2</v>
      </c>
      <c r="E7" s="13">
        <f t="shared" si="0"/>
        <v>31.746031746031747</v>
      </c>
      <c r="F7" s="16">
        <v>0.95</v>
      </c>
      <c r="G7" s="13">
        <f t="shared" si="1"/>
        <v>30.158730158730158</v>
      </c>
      <c r="H7" s="19">
        <f t="shared" si="2"/>
        <v>18.899999999999999</v>
      </c>
      <c r="I7" s="50">
        <f t="shared" si="3"/>
        <v>0.60499999999999998</v>
      </c>
    </row>
    <row r="8" spans="1:9" ht="15.75" thickBot="1" x14ac:dyDescent="0.3">
      <c r="A8" s="7" t="s">
        <v>40</v>
      </c>
      <c r="B8" s="229"/>
      <c r="C8" s="230"/>
      <c r="D8" s="10">
        <f>0.5*0.21*0.6</f>
        <v>6.3E-2</v>
      </c>
      <c r="E8" s="13">
        <f t="shared" si="0"/>
        <v>15.873015873015873</v>
      </c>
      <c r="F8" s="16">
        <v>0.95</v>
      </c>
      <c r="G8" s="13">
        <f t="shared" si="1"/>
        <v>15.079365079365079</v>
      </c>
      <c r="H8" s="19">
        <f t="shared" si="2"/>
        <v>37.799999999999997</v>
      </c>
      <c r="I8" s="50">
        <f t="shared" si="3"/>
        <v>0.60499999999999998</v>
      </c>
    </row>
    <row r="9" spans="1:9" ht="15.75" thickBot="1" x14ac:dyDescent="0.3">
      <c r="A9" s="8" t="s">
        <v>31</v>
      </c>
      <c r="B9" s="242"/>
      <c r="C9" s="243"/>
      <c r="D9" s="11">
        <f>0.35*0.295*0.6</f>
        <v>6.1949999999999991E-2</v>
      </c>
      <c r="E9" s="14">
        <f t="shared" si="0"/>
        <v>16.142050040355127</v>
      </c>
      <c r="F9" s="17">
        <v>0.74</v>
      </c>
      <c r="G9" s="14">
        <f t="shared" si="1"/>
        <v>11.945117029862795</v>
      </c>
      <c r="H9" s="20">
        <f t="shared" si="2"/>
        <v>37.169999999999995</v>
      </c>
      <c r="I9" s="50">
        <f t="shared" si="3"/>
        <v>0.47899999999999998</v>
      </c>
    </row>
    <row r="15" spans="1:9" x14ac:dyDescent="0.25">
      <c r="G15" s="48"/>
    </row>
  </sheetData>
  <mergeCells count="10">
    <mergeCell ref="B5:C9"/>
    <mergeCell ref="A1:I1"/>
    <mergeCell ref="A2:A4"/>
    <mergeCell ref="B2:C4"/>
    <mergeCell ref="D2:D4"/>
    <mergeCell ref="E2:E4"/>
    <mergeCell ref="F2:F4"/>
    <mergeCell ref="G2:G4"/>
    <mergeCell ref="H2:H4"/>
    <mergeCell ref="I2:I4"/>
  </mergeCells>
  <pageMargins left="0.46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Юр. лица</vt:lpstr>
      <vt:lpstr>Физ. лица</vt:lpstr>
      <vt:lpstr>$За кардон$</vt:lpstr>
      <vt:lpstr>Перегородка</vt:lpstr>
      <vt:lpstr>М400</vt:lpstr>
      <vt:lpstr>М500</vt:lpstr>
      <vt:lpstr>М600</vt:lpstr>
      <vt:lpstr>'Физ. лица'!Область_печати</vt:lpstr>
      <vt:lpstr>'Юр. лица'!Область_печати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Mark2</dc:creator>
  <cp:lastModifiedBy>менеджер</cp:lastModifiedBy>
  <cp:lastPrinted>2024-08-01T07:09:49Z</cp:lastPrinted>
  <dcterms:created xsi:type="dcterms:W3CDTF">2016-06-09T11:56:11Z</dcterms:created>
  <dcterms:modified xsi:type="dcterms:W3CDTF">2024-08-30T05:37:17Z</dcterms:modified>
</cp:coreProperties>
</file>